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codeName="ThisWorkbook" autoCompressPictures="0"/>
  <mc:AlternateContent xmlns:mc="http://schemas.openxmlformats.org/markup-compatibility/2006">
    <mc:Choice Requires="x15">
      <x15ac:absPath xmlns:x15ac="http://schemas.microsoft.com/office/spreadsheetml/2010/11/ac" url="/Users/ja_influentialu/Documents/"/>
    </mc:Choice>
  </mc:AlternateContent>
  <xr:revisionPtr revIDLastSave="0" documentId="8_{3CE0E2A7-88C2-BD44-9C99-B24F33DE1F20}" xr6:coauthVersionLast="47" xr6:coauthVersionMax="47" xr10:uidLastSave="{00000000-0000-0000-0000-000000000000}"/>
  <workbookProtection workbookPassword="E1AD" lockStructure="1"/>
  <bookViews>
    <workbookView xWindow="13680" yWindow="2500" windowWidth="41320" windowHeight="23300" tabRatio="448" xr2:uid="{00000000-000D-0000-FFFF-FFFF00000000}"/>
  </bookViews>
  <sheets>
    <sheet name="HEALTH" sheetId="1" r:id="rId1"/>
    <sheet name="MONEY" sheetId="4" r:id="rId2"/>
    <sheet name="INCOME" sheetId="6" r:id="rId3"/>
  </sheets>
  <definedNames>
    <definedName name="_xlnm.Print_Area" localSheetId="0">HEALTH!$A$2:$O$40</definedName>
    <definedName name="_xlnm.Print_Area" localSheetId="2">INCOME!$A$2:$O$41</definedName>
    <definedName name="_xlnm.Print_Area" localSheetId="1">MONEY!$A$2:$O$40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6" l="1"/>
  <c r="H10" i="6"/>
  <c r="I10" i="6"/>
  <c r="J10" i="6"/>
  <c r="K10" i="6"/>
  <c r="L10" i="6"/>
  <c r="L14" i="6"/>
  <c r="G1" i="1"/>
  <c r="G1" i="6"/>
  <c r="L44" i="6"/>
  <c r="K44" i="6"/>
  <c r="J44" i="6"/>
  <c r="I44" i="6"/>
  <c r="H44" i="6"/>
  <c r="G44" i="6"/>
  <c r="G13" i="6"/>
  <c r="H13" i="6"/>
  <c r="I13" i="6"/>
  <c r="J13" i="6"/>
  <c r="K13" i="6"/>
  <c r="L13" i="6"/>
  <c r="L16" i="6"/>
  <c r="L19" i="6"/>
  <c r="K14" i="6"/>
  <c r="K16" i="6"/>
  <c r="K19" i="6"/>
  <c r="J14" i="6"/>
  <c r="J16" i="6"/>
  <c r="J19" i="6"/>
  <c r="I14" i="6"/>
  <c r="I16" i="6"/>
  <c r="I19" i="6"/>
  <c r="H14" i="6"/>
  <c r="H16" i="6"/>
  <c r="H19" i="6"/>
  <c r="G16" i="6"/>
  <c r="F19" i="6"/>
  <c r="G14" i="6"/>
  <c r="D6" i="6"/>
  <c r="L5" i="1"/>
  <c r="L5" i="6"/>
  <c r="K5" i="1"/>
  <c r="K5" i="6"/>
  <c r="J5" i="1"/>
  <c r="J5" i="6"/>
  <c r="I5" i="1"/>
  <c r="I5" i="6"/>
  <c r="H5" i="1"/>
  <c r="H5" i="6"/>
  <c r="G5" i="1"/>
  <c r="G5" i="6"/>
  <c r="J3" i="6"/>
  <c r="G3" i="6"/>
  <c r="M30" i="6"/>
  <c r="L5" i="4"/>
  <c r="K5" i="4"/>
  <c r="J5" i="4"/>
  <c r="I5" i="4"/>
  <c r="H5" i="4"/>
  <c r="G5" i="4"/>
  <c r="G1" i="4"/>
  <c r="D6" i="4"/>
  <c r="J3" i="4"/>
  <c r="G3" i="4"/>
  <c r="B3" i="4"/>
  <c r="L43" i="4"/>
  <c r="K43" i="4"/>
  <c r="J43" i="4"/>
  <c r="I43" i="4"/>
  <c r="H43" i="4"/>
  <c r="G43" i="4"/>
  <c r="L42" i="4"/>
  <c r="K42" i="4"/>
  <c r="J42" i="4"/>
  <c r="I42" i="4"/>
  <c r="H42" i="4"/>
  <c r="G42" i="4"/>
  <c r="A39" i="4"/>
  <c r="D10" i="4"/>
  <c r="K15" i="4"/>
  <c r="M22" i="4"/>
  <c r="M29" i="4"/>
  <c r="M25" i="4"/>
  <c r="M24" i="4"/>
  <c r="M23" i="4"/>
  <c r="L15" i="4"/>
  <c r="L18" i="4"/>
  <c r="K18" i="4"/>
  <c r="J15" i="4"/>
  <c r="J18" i="4"/>
  <c r="I15" i="4"/>
  <c r="I18" i="4"/>
  <c r="H15" i="4"/>
  <c r="H18" i="4"/>
  <c r="G15" i="4"/>
  <c r="F18" i="4"/>
  <c r="K16" i="4"/>
  <c r="J16" i="4"/>
  <c r="I16" i="4"/>
  <c r="H16" i="4"/>
  <c r="L13" i="4"/>
  <c r="K13" i="4"/>
  <c r="J13" i="4"/>
  <c r="I13" i="4"/>
  <c r="H13" i="4"/>
  <c r="G13" i="4"/>
  <c r="L12" i="4"/>
  <c r="K12" i="4"/>
  <c r="J12" i="4"/>
  <c r="I12" i="4"/>
  <c r="H12" i="4"/>
  <c r="G12" i="4"/>
  <c r="L11" i="4"/>
  <c r="K11" i="4"/>
  <c r="J11" i="4"/>
  <c r="I11" i="4"/>
  <c r="H11" i="4"/>
  <c r="G11" i="4"/>
  <c r="I42" i="1"/>
  <c r="A39" i="1"/>
  <c r="D10" i="1"/>
  <c r="I15" i="1"/>
  <c r="M22" i="1"/>
  <c r="M23" i="1"/>
  <c r="I16" i="1"/>
  <c r="H42" i="1"/>
  <c r="H15" i="1"/>
  <c r="H16" i="1"/>
  <c r="K43" i="1"/>
  <c r="J43" i="1"/>
  <c r="I43" i="1"/>
  <c r="H43" i="1"/>
  <c r="K42" i="1"/>
  <c r="K15" i="1"/>
  <c r="M25" i="1"/>
  <c r="M24" i="1"/>
  <c r="K16" i="1"/>
  <c r="J42" i="1"/>
  <c r="J15" i="1"/>
  <c r="J16" i="1"/>
  <c r="G43" i="1"/>
  <c r="G42" i="1"/>
  <c r="G15" i="1"/>
  <c r="F18" i="1"/>
  <c r="H18" i="1"/>
  <c r="M29" i="1"/>
  <c r="I18" i="1"/>
  <c r="J18" i="1"/>
  <c r="K18" i="1"/>
  <c r="L42" i="1"/>
  <c r="L15" i="1"/>
  <c r="L18" i="1"/>
  <c r="L43" i="1"/>
  <c r="G11" i="1"/>
  <c r="G13" i="1"/>
  <c r="H13" i="1"/>
  <c r="I13" i="1"/>
  <c r="J13" i="1"/>
  <c r="K13" i="1"/>
  <c r="L13" i="1"/>
  <c r="B3" i="1"/>
  <c r="L12" i="1"/>
  <c r="K12" i="1"/>
  <c r="J12" i="1"/>
  <c r="I12" i="1"/>
  <c r="H12" i="1"/>
  <c r="G12" i="1"/>
  <c r="I11" i="1"/>
  <c r="J11" i="1"/>
  <c r="H11" i="1"/>
  <c r="L11" i="1"/>
  <c r="K11" i="1"/>
</calcChain>
</file>

<file path=xl/sharedStrings.xml><?xml version="1.0" encoding="utf-8"?>
<sst xmlns="http://schemas.openxmlformats.org/spreadsheetml/2006/main" count="66" uniqueCount="39">
  <si>
    <t>Periods</t>
  </si>
  <si>
    <t>Starting Measure</t>
  </si>
  <si>
    <t>Goal Measure</t>
  </si>
  <si>
    <t>Actual Measure</t>
  </si>
  <si>
    <t>Percent of Goal</t>
  </si>
  <si>
    <t>Targeted Change</t>
  </si>
  <si>
    <t>Name:</t>
  </si>
  <si>
    <t>Program:</t>
  </si>
  <si>
    <t>Measure:</t>
  </si>
  <si>
    <t>I am Measuring</t>
  </si>
  <si>
    <t>MEM/MAP/MAP2</t>
  </si>
  <si>
    <t>Adjust for late Start</t>
  </si>
  <si>
    <t>First Last Name</t>
  </si>
  <si>
    <t xml:space="preserve">Enter Your Starting Metric </t>
  </si>
  <si>
    <t xml:space="preserve">Enter Your Starting Month </t>
  </si>
  <si>
    <t xml:space="preserve">Enter Your Ending Metric </t>
  </si>
  <si>
    <t xml:space="preserve">Monthly Cumulative Metric </t>
  </si>
  <si>
    <t xml:space="preserve">   Step 3: To the left, enter your starting metric and your ending metric.</t>
  </si>
  <si>
    <t>Metric to report (input this number into your Study Module )</t>
  </si>
  <si>
    <t xml:space="preserve">   Step 2: To the left, enter your starting metric and your ending metric.</t>
  </si>
  <si>
    <r>
      <t xml:space="preserve">   Step 4: In the blue shaded cells, enter the monthly actual </t>
    </r>
    <r>
      <rPr>
        <u/>
        <sz val="11.5"/>
        <color rgb="FF0000FF"/>
        <rFont val="Arial"/>
        <family val="2"/>
      </rPr>
      <t>cumulative</t>
    </r>
    <r>
      <rPr>
        <sz val="11.5"/>
        <color indexed="12"/>
        <rFont val="Arial"/>
        <family val="2"/>
      </rPr>
      <t xml:space="preserve"> metric for the period. Report the % metric from the green area.</t>
    </r>
  </si>
  <si>
    <r>
      <rPr>
        <sz val="11.5"/>
        <color theme="9" tint="-0.249977111117893"/>
        <rFont val="Arial"/>
        <family val="2"/>
      </rPr>
      <t xml:space="preserve">   Step 1: </t>
    </r>
    <r>
      <rPr>
        <sz val="11.5"/>
        <color rgb="FF0432FF"/>
        <rFont val="Arial"/>
        <family val="2"/>
      </rPr>
      <t>Enter your name, program, and the specific action (or result, only if your fit to measure a result) that you're measuring.</t>
    </r>
  </si>
  <si>
    <r>
      <t xml:space="preserve">   Step 3: In the blue shaded cells, enter the monthly actual </t>
    </r>
    <r>
      <rPr>
        <u/>
        <sz val="11.5"/>
        <color rgb="FF0000FF"/>
        <rFont val="Arial"/>
        <family val="2"/>
      </rPr>
      <t>cumulative</t>
    </r>
    <r>
      <rPr>
        <sz val="11.5"/>
        <color indexed="12"/>
        <rFont val="Arial"/>
        <family val="2"/>
      </rPr>
      <t xml:space="preserve"> metric for the period. Report the % metric from the green area.</t>
    </r>
  </si>
  <si>
    <t>Note:  If you start tracking and reporting after the first month and are on track to meet your ending metric, your Metric to report is adjusted up to the current period's standard.</t>
  </si>
  <si>
    <t xml:space="preserve">   INCOME</t>
  </si>
  <si>
    <t xml:space="preserve">Your Starting Month </t>
  </si>
  <si>
    <t xml:space="preserve">   Step 1.  To enable this calculator, please read the detailed instructions below and answer the questions.</t>
  </si>
  <si>
    <t xml:space="preserve">Total Anticipated Income </t>
  </si>
  <si>
    <t xml:space="preserve">   Step 2:  Enter your Total Anticipated Income to the left.</t>
  </si>
  <si>
    <r>
      <t xml:space="preserve">  </t>
    </r>
    <r>
      <rPr>
        <sz val="12"/>
        <color rgb="FF0000FF"/>
        <rFont val="Arial"/>
        <family val="2"/>
      </rPr>
      <t xml:space="preserve"> Step 3:  In the blue shaded cells, enter the monthly </t>
    </r>
    <r>
      <rPr>
        <u/>
        <sz val="12"/>
        <color rgb="FF0000FF"/>
        <rFont val="Arial"/>
        <family val="2"/>
      </rPr>
      <t>actual income for each month</t>
    </r>
    <r>
      <rPr>
        <sz val="12"/>
        <color rgb="FF0000FF"/>
        <rFont val="Arial"/>
        <family val="2"/>
      </rPr>
      <t>. Report the % metric from the green area.</t>
    </r>
  </si>
  <si>
    <t>Monthly Actual Income</t>
  </si>
  <si>
    <t>Cummulative Actual Income</t>
  </si>
  <si>
    <t>Think accurately and objectively to determine the income you anticipate making in the forthcoming months.  Do not determine this figure based on what you hope, dream or aspire to produce; rather, calculate this figure based on what you already expect to make considering your historical data and any contracted increases. Please do not factor in pending contracts and hoped-for income or that you are participating in this program.
The amount is based on the number of months you are reporting.  If you’re starting in March, then calculate what you anticipate earning from March to June.  If you’re starting in December, then calculate what you anticipate earning in December, etc.</t>
  </si>
  <si>
    <t xml:space="preserve">What country and currency are you reporting?   </t>
  </si>
  <si>
    <t xml:space="preserve">Have you read the detailed instructions and do you understand them?  If "yes", enter "YES" in the box:    </t>
  </si>
  <si>
    <t xml:space="preserve">   Step 2: To the left, enter the number (1-12) that correlates to the month you began measuring: 1=Jan, 7=Jul, 11=Nov, etc.</t>
  </si>
  <si>
    <t>Note:  This calculator measures against anticipated income that has been averaged for the number of months being reported.  A metric over 0% indicates you're on track to exceed your anticipated income.</t>
  </si>
  <si>
    <t xml:space="preserve">Copyright 2011-2024 Influence Ecology, LLC             </t>
  </si>
  <si>
    <t>Copyright 2011-2024 Influence Ecology,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</si>
</sst>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8" x14ac:knownFonts="1">
    <font>
      <sz val="10"/>
      <name val="Arial"/>
    </font>
    <font>
      <b/>
      <sz val="10"/>
      <name val="Arial"/>
      <family val="2"/>
    </font>
    <font>
      <b/>
      <sz val="12"/>
      <name val="Arial"/>
      <family val="2"/>
    </font>
    <font>
      <sz val="12"/>
      <name val="Arial"/>
      <family val="2"/>
    </font>
    <font>
      <b/>
      <sz val="14"/>
      <name val="Arial"/>
      <family val="2"/>
    </font>
    <font>
      <sz val="8"/>
      <name val="Arial"/>
      <family val="2"/>
    </font>
    <font>
      <b/>
      <sz val="12"/>
      <color theme="0"/>
      <name val="Arial"/>
      <family val="2"/>
    </font>
    <font>
      <b/>
      <sz val="14"/>
      <color rgb="FF3366FF"/>
      <name val="Arial"/>
      <family val="2"/>
    </font>
    <font>
      <sz val="11"/>
      <name val="Arial"/>
      <family val="2"/>
    </font>
    <font>
      <sz val="11"/>
      <color indexed="12"/>
      <name val="Arial"/>
      <family val="2"/>
    </font>
    <font>
      <sz val="10"/>
      <name val="Arial"/>
      <family val="2"/>
    </font>
    <font>
      <sz val="12"/>
      <color theme="0"/>
      <name val="Arial"/>
      <family val="2"/>
    </font>
    <font>
      <b/>
      <sz val="12"/>
      <color theme="1"/>
      <name val="Arial"/>
      <family val="2"/>
    </font>
    <font>
      <sz val="12"/>
      <color theme="1"/>
      <name val="Arial"/>
      <family val="2"/>
    </font>
    <font>
      <sz val="11"/>
      <color theme="0"/>
      <name val="Arial"/>
      <family val="2"/>
    </font>
    <font>
      <u/>
      <sz val="10"/>
      <color theme="10"/>
      <name val="Arial"/>
      <family val="2"/>
    </font>
    <font>
      <u/>
      <sz val="10"/>
      <color theme="11"/>
      <name val="Arial"/>
      <family val="2"/>
    </font>
    <font>
      <sz val="11"/>
      <color theme="1"/>
      <name val="Arial"/>
      <family val="2"/>
    </font>
    <font>
      <sz val="10"/>
      <name val="Arial"/>
      <family val="2"/>
    </font>
    <font>
      <b/>
      <sz val="10"/>
      <color theme="0"/>
      <name val="Arial"/>
      <family val="2"/>
    </font>
    <font>
      <sz val="10"/>
      <color theme="0"/>
      <name val="Arial"/>
      <family val="2"/>
    </font>
    <font>
      <b/>
      <sz val="14"/>
      <color indexed="12"/>
      <name val="Arial"/>
      <family val="2"/>
    </font>
    <font>
      <sz val="10"/>
      <color rgb="FFFF0000"/>
      <name val="Arial"/>
      <family val="2"/>
    </font>
    <font>
      <sz val="12"/>
      <color rgb="FFFF0000"/>
      <name val="Arial"/>
      <family val="2"/>
    </font>
    <font>
      <sz val="11"/>
      <color rgb="FFFF0000"/>
      <name val="Arial"/>
      <family val="2"/>
    </font>
    <font>
      <sz val="14"/>
      <color indexed="12"/>
      <name val="Arial"/>
      <family val="2"/>
    </font>
    <font>
      <sz val="11.5"/>
      <color indexed="12"/>
      <name val="Arial"/>
      <family val="2"/>
    </font>
    <font>
      <sz val="11.5"/>
      <color theme="0"/>
      <name val="Arial"/>
      <family val="2"/>
    </font>
    <font>
      <sz val="11.5"/>
      <name val="Arial"/>
      <family val="2"/>
    </font>
    <font>
      <u/>
      <sz val="11.5"/>
      <color rgb="FF0000FF"/>
      <name val="Arial"/>
      <family val="2"/>
    </font>
    <font>
      <sz val="11.5"/>
      <color rgb="FF0432FF"/>
      <name val="Arial"/>
      <family val="2"/>
    </font>
    <font>
      <sz val="11.5"/>
      <color theme="9" tint="-0.249977111117893"/>
      <name val="Arial"/>
      <family val="2"/>
    </font>
    <font>
      <sz val="12"/>
      <color rgb="FF0432FF"/>
      <name val="Arial"/>
      <family val="2"/>
    </font>
    <font>
      <sz val="12"/>
      <color indexed="12"/>
      <name val="Arial"/>
      <family val="2"/>
    </font>
    <font>
      <sz val="12"/>
      <color rgb="FF0000FF"/>
      <name val="Arial"/>
      <family val="2"/>
    </font>
    <font>
      <u/>
      <sz val="12"/>
      <color rgb="FF0000FF"/>
      <name val="Arial"/>
      <family val="2"/>
    </font>
    <font>
      <b/>
      <sz val="11"/>
      <color theme="1"/>
      <name val="Arial"/>
      <family val="2"/>
    </font>
    <font>
      <sz val="9"/>
      <name val="Arial"/>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79998168889431442"/>
        <bgColor indexed="64"/>
      </patternFill>
    </fill>
  </fills>
  <borders count="2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right style="thick">
        <color auto="1"/>
      </right>
      <top style="medium">
        <color auto="1"/>
      </top>
      <bottom style="medium">
        <color indexed="64"/>
      </bottom>
      <diagonal/>
    </border>
    <border>
      <left/>
      <right style="thick">
        <color auto="1"/>
      </right>
      <top style="medium">
        <color auto="1"/>
      </top>
      <bottom/>
      <diagonal/>
    </border>
    <border>
      <left/>
      <right style="thick">
        <color auto="1"/>
      </right>
      <top/>
      <bottom/>
      <diagonal/>
    </border>
    <border>
      <left style="medium">
        <color auto="1"/>
      </left>
      <right style="thick">
        <color auto="1"/>
      </right>
      <top style="medium">
        <color auto="1"/>
      </top>
      <bottom style="medium">
        <color auto="1"/>
      </bottom>
      <diagonal/>
    </border>
    <border>
      <left/>
      <right style="thick">
        <color auto="1"/>
      </right>
      <top/>
      <bottom style="medium">
        <color auto="1"/>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5">
    <xf numFmtId="0" fontId="0" fillId="0" borderId="0"/>
    <xf numFmtId="43" fontId="10"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18" fillId="0" borderId="0" applyFont="0" applyFill="0" applyBorder="0" applyAlignment="0" applyProtection="0"/>
    <xf numFmtId="0" fontId="10" fillId="0" borderId="0"/>
    <xf numFmtId="9" fontId="10" fillId="0" borderId="0" applyFont="0" applyFill="0" applyBorder="0" applyAlignment="0" applyProtection="0"/>
  </cellStyleXfs>
  <cellXfs count="128">
    <xf numFmtId="0" fontId="0" fillId="0" borderId="0" xfId="0"/>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 fillId="3" borderId="0" xfId="0" applyFont="1" applyFill="1"/>
    <xf numFmtId="0" fontId="0" fillId="3" borderId="0" xfId="0" applyFill="1"/>
    <xf numFmtId="0" fontId="2" fillId="3" borderId="0" xfId="0" applyFont="1" applyFill="1" applyAlignment="1">
      <alignment horizontal="center" vertical="center"/>
    </xf>
    <xf numFmtId="0" fontId="3" fillId="3" borderId="0" xfId="0" applyFont="1" applyFill="1"/>
    <xf numFmtId="0" fontId="2" fillId="3" borderId="0" xfId="0" applyFont="1" applyFill="1"/>
    <xf numFmtId="0" fontId="2" fillId="2" borderId="2" xfId="0" applyFont="1" applyFill="1" applyBorder="1" applyAlignment="1">
      <alignment horizontal="center" vertical="center"/>
    </xf>
    <xf numFmtId="0" fontId="19" fillId="3" borderId="0" xfId="0" applyFont="1" applyFill="1"/>
    <xf numFmtId="49" fontId="20" fillId="3" borderId="0" xfId="0" applyNumberFormat="1" applyFont="1" applyFill="1"/>
    <xf numFmtId="0" fontId="19" fillId="2" borderId="2" xfId="0" applyFont="1" applyFill="1" applyBorder="1" applyAlignment="1">
      <alignment horizontal="center" vertical="center"/>
    </xf>
    <xf numFmtId="43" fontId="14" fillId="3" borderId="0" xfId="1" applyFont="1" applyFill="1" applyBorder="1" applyAlignment="1">
      <alignment horizontal="center" vertical="center"/>
    </xf>
    <xf numFmtId="164" fontId="8" fillId="3" borderId="0" xfId="1" applyNumberFormat="1" applyFont="1" applyFill="1" applyBorder="1" applyAlignment="1">
      <alignment horizontal="center" vertical="center"/>
    </xf>
    <xf numFmtId="164" fontId="17" fillId="3" borderId="0" xfId="1" applyNumberFormat="1" applyFont="1" applyFill="1" applyBorder="1" applyAlignment="1">
      <alignment horizontal="center" vertical="center"/>
    </xf>
    <xf numFmtId="0" fontId="8" fillId="3" borderId="0" xfId="0" applyFont="1" applyFill="1" applyAlignment="1">
      <alignment horizontal="center" vertical="center"/>
    </xf>
    <xf numFmtId="9" fontId="8" fillId="3" borderId="0" xfId="0" applyNumberFormat="1" applyFont="1" applyFill="1" applyAlignment="1">
      <alignment horizontal="center" vertical="center"/>
    </xf>
    <xf numFmtId="0" fontId="2" fillId="3" borderId="3" xfId="0" applyFont="1" applyFill="1" applyBorder="1" applyAlignment="1">
      <alignment horizontal="right" vertical="center"/>
    </xf>
    <xf numFmtId="164" fontId="13" fillId="3" borderId="0" xfId="1" applyNumberFormat="1" applyFont="1" applyFill="1" applyBorder="1" applyAlignment="1">
      <alignment horizontal="right" vertical="center"/>
    </xf>
    <xf numFmtId="43" fontId="3" fillId="3" borderId="0" xfId="1" applyFont="1" applyFill="1" applyBorder="1" applyAlignment="1">
      <alignment horizontal="right" vertical="center"/>
    </xf>
    <xf numFmtId="43" fontId="11" fillId="3" borderId="0" xfId="1" applyFont="1" applyFill="1" applyBorder="1" applyAlignment="1">
      <alignment horizontal="right" vertical="center"/>
    </xf>
    <xf numFmtId="0" fontId="3" fillId="3" borderId="0" xfId="0" applyFont="1" applyFill="1" applyAlignment="1">
      <alignment horizontal="right" vertical="center"/>
    </xf>
    <xf numFmtId="164" fontId="8" fillId="3" borderId="0" xfId="0" applyNumberFormat="1" applyFont="1" applyFill="1" applyAlignment="1">
      <alignment horizontal="center" vertical="center"/>
    </xf>
    <xf numFmtId="9" fontId="8" fillId="3" borderId="0" xfId="12" applyFont="1" applyFill="1" applyBorder="1" applyAlignment="1">
      <alignment horizontal="center" vertical="center"/>
    </xf>
    <xf numFmtId="0" fontId="2" fillId="3" borderId="0" xfId="0" applyFont="1" applyFill="1" applyAlignment="1">
      <alignment horizontal="right" vertical="center"/>
    </xf>
    <xf numFmtId="0" fontId="12" fillId="3" borderId="3" xfId="0" applyFont="1" applyFill="1" applyBorder="1" applyAlignment="1">
      <alignment horizontal="right" vertical="center"/>
    </xf>
    <xf numFmtId="0" fontId="13" fillId="3" borderId="0" xfId="0" applyFont="1" applyFill="1" applyAlignment="1">
      <alignment horizontal="right" vertical="center"/>
    </xf>
    <xf numFmtId="0" fontId="8" fillId="3" borderId="3" xfId="0" applyFont="1" applyFill="1" applyBorder="1" applyAlignment="1">
      <alignment horizontal="right" vertical="center"/>
    </xf>
    <xf numFmtId="0" fontId="11" fillId="3" borderId="0" xfId="0" applyFont="1" applyFill="1" applyAlignment="1">
      <alignment horizontal="right" vertical="center"/>
    </xf>
    <xf numFmtId="9" fontId="4" fillId="5" borderId="4" xfId="0" applyNumberFormat="1" applyFont="1" applyFill="1" applyBorder="1" applyAlignment="1">
      <alignment horizontal="center" vertical="center"/>
    </xf>
    <xf numFmtId="37" fontId="21" fillId="4" borderId="6" xfId="1" applyNumberFormat="1" applyFont="1" applyFill="1" applyBorder="1" applyAlignment="1" applyProtection="1">
      <alignment horizontal="center" vertical="center"/>
      <protection locked="0"/>
    </xf>
    <xf numFmtId="37" fontId="9" fillId="3" borderId="0" xfId="1" applyNumberFormat="1" applyFont="1" applyFill="1" applyBorder="1" applyAlignment="1" applyProtection="1">
      <alignment horizontal="center" vertical="center"/>
      <protection locked="0"/>
    </xf>
    <xf numFmtId="0" fontId="19" fillId="2" borderId="14" xfId="0" applyFont="1" applyFill="1" applyBorder="1" applyAlignment="1">
      <alignment horizontal="center" vertical="center"/>
    </xf>
    <xf numFmtId="37" fontId="21" fillId="4" borderId="16" xfId="1" applyNumberFormat="1" applyFont="1" applyFill="1" applyBorder="1" applyAlignment="1" applyProtection="1">
      <alignment horizontal="center" vertical="center"/>
      <protection locked="0"/>
    </xf>
    <xf numFmtId="164" fontId="8" fillId="3" borderId="15" xfId="1" applyNumberFormat="1" applyFont="1" applyFill="1" applyBorder="1" applyAlignment="1">
      <alignment horizontal="center" vertical="center"/>
    </xf>
    <xf numFmtId="164" fontId="17" fillId="3" borderId="15" xfId="1" applyNumberFormat="1" applyFont="1" applyFill="1" applyBorder="1" applyAlignment="1">
      <alignment horizontal="center" vertical="center"/>
    </xf>
    <xf numFmtId="0" fontId="8" fillId="3" borderId="15" xfId="0" applyFont="1" applyFill="1" applyBorder="1" applyAlignment="1">
      <alignment horizontal="center" vertical="center"/>
    </xf>
    <xf numFmtId="9" fontId="8" fillId="3" borderId="15" xfId="0" applyNumberFormat="1" applyFont="1" applyFill="1" applyBorder="1" applyAlignment="1">
      <alignment horizontal="center" vertical="center"/>
    </xf>
    <xf numFmtId="10" fontId="8" fillId="3" borderId="15" xfId="0" applyNumberFormat="1" applyFont="1" applyFill="1" applyBorder="1" applyAlignment="1">
      <alignment horizontal="center" vertical="center"/>
    </xf>
    <xf numFmtId="9" fontId="4" fillId="5" borderId="13" xfId="0" applyNumberFormat="1" applyFont="1" applyFill="1" applyBorder="1" applyAlignment="1">
      <alignment horizontal="center" vertical="center"/>
    </xf>
    <xf numFmtId="0" fontId="20" fillId="3" borderId="0" xfId="0" applyFont="1" applyFill="1"/>
    <xf numFmtId="165" fontId="20" fillId="3" borderId="0" xfId="12" applyNumberFormat="1" applyFont="1" applyFill="1"/>
    <xf numFmtId="0" fontId="22" fillId="3" borderId="0" xfId="0" applyFont="1" applyFill="1"/>
    <xf numFmtId="0" fontId="23" fillId="3" borderId="0" xfId="0" applyFont="1" applyFill="1"/>
    <xf numFmtId="9" fontId="24" fillId="3" borderId="0" xfId="0" applyNumberFormat="1" applyFont="1" applyFill="1" applyAlignment="1">
      <alignment horizontal="right" vertical="center"/>
    </xf>
    <xf numFmtId="9" fontId="24" fillId="3" borderId="0" xfId="0" applyNumberFormat="1" applyFont="1" applyFill="1" applyAlignment="1">
      <alignment horizontal="right"/>
    </xf>
    <xf numFmtId="43" fontId="27" fillId="3" borderId="0" xfId="1" applyFont="1" applyFill="1" applyBorder="1" applyAlignment="1">
      <alignment horizontal="center" vertical="center"/>
    </xf>
    <xf numFmtId="43" fontId="27" fillId="3" borderId="15" xfId="1" applyFont="1" applyFill="1" applyBorder="1" applyAlignment="1">
      <alignment horizontal="center" vertical="center"/>
    </xf>
    <xf numFmtId="0" fontId="28" fillId="3" borderId="0" xfId="0" applyFont="1" applyFill="1"/>
    <xf numFmtId="0" fontId="30" fillId="3" borderId="0" xfId="0" applyFont="1" applyFill="1"/>
    <xf numFmtId="0" fontId="10" fillId="3" borderId="0" xfId="0" applyFont="1" applyFill="1" applyAlignment="1">
      <alignment horizontal="right"/>
    </xf>
    <xf numFmtId="164" fontId="21" fillId="4" borderId="6" xfId="1" applyNumberFormat="1" applyFont="1" applyFill="1" applyBorder="1" applyAlignment="1" applyProtection="1">
      <alignment horizontal="center" vertical="center"/>
      <protection locked="0"/>
    </xf>
    <xf numFmtId="164" fontId="21" fillId="4" borderId="4" xfId="1" applyNumberFormat="1" applyFont="1" applyFill="1" applyBorder="1" applyAlignment="1" applyProtection="1">
      <alignment horizontal="center" vertical="center"/>
      <protection locked="0"/>
    </xf>
    <xf numFmtId="0" fontId="10" fillId="3" borderId="19" xfId="0" applyFont="1" applyFill="1" applyBorder="1" applyProtection="1">
      <protection locked="0"/>
    </xf>
    <xf numFmtId="0" fontId="19" fillId="2" borderId="18" xfId="0" applyFont="1" applyFill="1" applyBorder="1" applyAlignment="1">
      <alignment horizontal="center" vertical="center"/>
    </xf>
    <xf numFmtId="37" fontId="26" fillId="3" borderId="0" xfId="1" applyNumberFormat="1" applyFont="1" applyFill="1" applyBorder="1" applyAlignment="1" applyProtection="1">
      <alignment horizontal="left" vertical="center"/>
    </xf>
    <xf numFmtId="43" fontId="27" fillId="3" borderId="0" xfId="1" applyFont="1" applyFill="1" applyBorder="1" applyAlignment="1" applyProtection="1">
      <alignment horizontal="center" vertical="center"/>
    </xf>
    <xf numFmtId="43" fontId="27" fillId="3" borderId="15" xfId="1" applyFont="1" applyFill="1" applyBorder="1" applyAlignment="1" applyProtection="1">
      <alignment horizontal="center" vertical="center"/>
    </xf>
    <xf numFmtId="37" fontId="9" fillId="3" borderId="0" xfId="1" applyNumberFormat="1" applyFont="1" applyFill="1" applyBorder="1" applyAlignment="1" applyProtection="1">
      <alignment horizontal="center" vertical="center"/>
    </xf>
    <xf numFmtId="164" fontId="13" fillId="3" borderId="0" xfId="1" applyNumberFormat="1" applyFont="1" applyFill="1" applyBorder="1" applyAlignment="1" applyProtection="1">
      <alignment horizontal="right" vertical="center"/>
    </xf>
    <xf numFmtId="43" fontId="3" fillId="3" borderId="0" xfId="1" applyFont="1" applyFill="1" applyBorder="1" applyAlignment="1" applyProtection="1">
      <alignment horizontal="right" vertical="center"/>
    </xf>
    <xf numFmtId="164" fontId="8" fillId="3" borderId="0" xfId="1" applyNumberFormat="1" applyFont="1" applyFill="1" applyBorder="1" applyAlignment="1" applyProtection="1">
      <alignment horizontal="center" vertical="center"/>
    </xf>
    <xf numFmtId="164" fontId="8" fillId="3" borderId="15" xfId="1" applyNumberFormat="1" applyFont="1" applyFill="1" applyBorder="1" applyAlignment="1" applyProtection="1">
      <alignment horizontal="center" vertical="center"/>
    </xf>
    <xf numFmtId="43" fontId="11" fillId="3" borderId="0" xfId="1" applyFont="1" applyFill="1" applyBorder="1" applyAlignment="1" applyProtection="1">
      <alignment horizontal="right" vertical="center"/>
    </xf>
    <xf numFmtId="164" fontId="17" fillId="3" borderId="0" xfId="1" applyNumberFormat="1" applyFont="1" applyFill="1" applyBorder="1" applyAlignment="1" applyProtection="1">
      <alignment horizontal="center" vertical="center"/>
    </xf>
    <xf numFmtId="164" fontId="17" fillId="3" borderId="15" xfId="1" applyNumberFormat="1" applyFont="1" applyFill="1" applyBorder="1" applyAlignment="1" applyProtection="1">
      <alignment horizontal="center" vertical="center"/>
    </xf>
    <xf numFmtId="9" fontId="8" fillId="3" borderId="0" xfId="12" applyFont="1" applyFill="1" applyBorder="1" applyAlignment="1" applyProtection="1">
      <alignment horizontal="center" vertical="center"/>
    </xf>
    <xf numFmtId="165" fontId="20" fillId="3" borderId="0" xfId="12" applyNumberFormat="1" applyFont="1" applyFill="1" applyProtection="1"/>
    <xf numFmtId="43" fontId="14" fillId="3" borderId="0" xfId="1" applyFont="1" applyFill="1" applyBorder="1" applyAlignment="1" applyProtection="1">
      <alignment horizontal="center" vertical="center"/>
    </xf>
    <xf numFmtId="0" fontId="32" fillId="3" borderId="0" xfId="0" applyFont="1" applyFill="1"/>
    <xf numFmtId="37" fontId="33" fillId="3" borderId="0" xfId="1" applyNumberFormat="1" applyFont="1" applyFill="1" applyBorder="1" applyAlignment="1" applyProtection="1">
      <alignment horizontal="left" vertical="center"/>
    </xf>
    <xf numFmtId="43" fontId="14" fillId="3" borderId="5" xfId="1" applyFont="1" applyFill="1" applyBorder="1" applyAlignment="1" applyProtection="1">
      <alignment horizontal="center" vertical="center"/>
    </xf>
    <xf numFmtId="164" fontId="36" fillId="6" borderId="6" xfId="1" applyNumberFormat="1" applyFont="1" applyFill="1" applyBorder="1" applyAlignment="1" applyProtection="1">
      <alignment horizontal="center" vertical="center"/>
    </xf>
    <xf numFmtId="164" fontId="36" fillId="6" borderId="4" xfId="1" applyNumberFormat="1" applyFont="1" applyFill="1" applyBorder="1" applyAlignment="1" applyProtection="1">
      <alignment horizontal="center" vertical="center"/>
    </xf>
    <xf numFmtId="164" fontId="8" fillId="3" borderId="5" xfId="1" applyNumberFormat="1" applyFont="1" applyFill="1" applyBorder="1" applyAlignment="1" applyProtection="1">
      <alignment horizontal="center" vertical="center"/>
    </xf>
    <xf numFmtId="0" fontId="8" fillId="3" borderId="5" xfId="0" applyFont="1" applyFill="1" applyBorder="1" applyAlignment="1">
      <alignment horizontal="center" vertical="center"/>
    </xf>
    <xf numFmtId="9" fontId="4" fillId="5" borderId="11" xfId="0" applyNumberFormat="1" applyFont="1" applyFill="1" applyBorder="1" applyAlignment="1">
      <alignment horizontal="center" vertical="center"/>
    </xf>
    <xf numFmtId="37" fontId="33" fillId="3" borderId="0" xfId="1" applyNumberFormat="1" applyFont="1" applyFill="1" applyBorder="1" applyAlignment="1" applyProtection="1">
      <alignment horizontal="right" vertical="center"/>
    </xf>
    <xf numFmtId="37" fontId="33" fillId="3" borderId="0" xfId="1" applyNumberFormat="1" applyFont="1" applyFill="1" applyBorder="1" applyAlignment="1" applyProtection="1">
      <alignment horizontal="center" vertical="center" wrapText="1"/>
    </xf>
    <xf numFmtId="37" fontId="33" fillId="3" borderId="0" xfId="1" applyNumberFormat="1" applyFont="1" applyFill="1" applyBorder="1" applyAlignment="1" applyProtection="1">
      <alignment horizontal="right" vertical="center" wrapText="1"/>
    </xf>
    <xf numFmtId="0" fontId="37" fillId="3" borderId="3" xfId="0" applyFont="1" applyFill="1" applyBorder="1" applyAlignment="1">
      <alignment horizontal="right" vertical="center"/>
    </xf>
    <xf numFmtId="165" fontId="22" fillId="3" borderId="0" xfId="14" applyNumberFormat="1" applyFont="1" applyFill="1" applyProtection="1"/>
    <xf numFmtId="43" fontId="8" fillId="3" borderId="0" xfId="0" applyNumberFormat="1" applyFont="1" applyFill="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37" fontId="25" fillId="3" borderId="10" xfId="1" applyNumberFormat="1" applyFont="1" applyFill="1" applyBorder="1" applyAlignment="1" applyProtection="1">
      <alignment horizontal="center" vertical="center"/>
      <protection locked="0"/>
    </xf>
    <xf numFmtId="37" fontId="25" fillId="3" borderId="11" xfId="1" applyNumberFormat="1" applyFont="1" applyFill="1" applyBorder="1" applyAlignment="1" applyProtection="1">
      <alignment horizontal="center" vertical="center"/>
      <protection locked="0"/>
    </xf>
    <xf numFmtId="0" fontId="2" fillId="3" borderId="3" xfId="0" applyFont="1" applyFill="1" applyBorder="1" applyAlignment="1">
      <alignment horizontal="right" vertical="center"/>
    </xf>
    <xf numFmtId="0" fontId="2" fillId="3" borderId="5" xfId="0" applyFont="1" applyFill="1" applyBorder="1" applyAlignment="1">
      <alignment horizontal="right" vertical="center"/>
    </xf>
    <xf numFmtId="0" fontId="2" fillId="3" borderId="9" xfId="0" applyFont="1" applyFill="1" applyBorder="1" applyAlignment="1">
      <alignment horizontal="right" vertical="center"/>
    </xf>
    <xf numFmtId="0" fontId="2" fillId="3" borderId="8" xfId="0" applyFont="1" applyFill="1" applyBorder="1" applyAlignment="1">
      <alignment horizontal="right" vertical="center"/>
    </xf>
    <xf numFmtId="0" fontId="7" fillId="3" borderId="0" xfId="0" applyFont="1" applyFill="1" applyAlignment="1" applyProtection="1">
      <alignment horizontal="left" vertical="center"/>
      <protection locked="0"/>
    </xf>
    <xf numFmtId="0" fontId="2" fillId="3" borderId="0" xfId="0" applyFont="1" applyFill="1" applyAlignment="1">
      <alignment horizontal="right" vertical="center"/>
    </xf>
    <xf numFmtId="0" fontId="7" fillId="3" borderId="0" xfId="0" applyFont="1" applyFill="1" applyAlignment="1" applyProtection="1">
      <alignment horizontal="center" vertical="center"/>
      <protection locked="0"/>
    </xf>
    <xf numFmtId="37" fontId="21" fillId="4" borderId="10" xfId="1" applyNumberFormat="1" applyFont="1" applyFill="1" applyBorder="1" applyAlignment="1" applyProtection="1">
      <alignment horizontal="center" vertical="center"/>
      <protection locked="0"/>
    </xf>
    <xf numFmtId="37" fontId="21" fillId="4" borderId="11" xfId="1" applyNumberFormat="1" applyFont="1" applyFill="1" applyBorder="1" applyAlignment="1" applyProtection="1">
      <alignment horizontal="center" vertical="center"/>
      <protection locked="0"/>
    </xf>
    <xf numFmtId="9" fontId="4" fillId="5" borderId="10" xfId="0" applyNumberFormat="1" applyFont="1" applyFill="1" applyBorder="1" applyAlignment="1">
      <alignment horizontal="center" vertical="center"/>
    </xf>
    <xf numFmtId="9" fontId="4" fillId="5" borderId="11" xfId="0" applyNumberFormat="1" applyFont="1" applyFill="1" applyBorder="1" applyAlignment="1">
      <alignment horizontal="center" vertical="center"/>
    </xf>
    <xf numFmtId="0" fontId="4" fillId="5" borderId="10" xfId="0" applyFont="1" applyFill="1" applyBorder="1" applyAlignment="1">
      <alignment horizontal="right" vertical="center" wrapText="1"/>
    </xf>
    <xf numFmtId="0" fontId="4" fillId="5" borderId="12" xfId="0" applyFont="1" applyFill="1" applyBorder="1" applyAlignment="1">
      <alignment horizontal="right" vertical="center" wrapText="1"/>
    </xf>
    <xf numFmtId="0" fontId="4" fillId="5" borderId="11" xfId="0" applyFont="1" applyFill="1" applyBorder="1" applyAlignment="1">
      <alignment horizontal="right" vertical="center" wrapText="1"/>
    </xf>
    <xf numFmtId="0" fontId="4" fillId="4" borderId="10" xfId="0" applyFont="1" applyFill="1" applyBorder="1" applyAlignment="1">
      <alignment horizontal="right" vertical="center"/>
    </xf>
    <xf numFmtId="0" fontId="4" fillId="4" borderId="12" xfId="0" applyFont="1" applyFill="1" applyBorder="1" applyAlignment="1">
      <alignment horizontal="right" vertical="center"/>
    </xf>
    <xf numFmtId="0" fontId="4" fillId="4" borderId="11" xfId="0" applyFont="1" applyFill="1" applyBorder="1" applyAlignment="1">
      <alignment horizontal="right" vertical="center"/>
    </xf>
    <xf numFmtId="37" fontId="26" fillId="3" borderId="7" xfId="1" applyNumberFormat="1" applyFont="1" applyFill="1" applyBorder="1" applyAlignment="1" applyProtection="1">
      <alignment horizontal="left" vertical="center"/>
    </xf>
    <xf numFmtId="37" fontId="26" fillId="3" borderId="17" xfId="1" applyNumberFormat="1" applyFont="1" applyFill="1" applyBorder="1" applyAlignment="1" applyProtection="1">
      <alignment horizontal="left" vertical="center"/>
    </xf>
    <xf numFmtId="37" fontId="2" fillId="3" borderId="10" xfId="1" applyNumberFormat="1" applyFont="1" applyFill="1" applyBorder="1" applyAlignment="1" applyProtection="1">
      <alignment horizontal="center" vertical="center"/>
    </xf>
    <xf numFmtId="37" fontId="2" fillId="3" borderId="11" xfId="1" applyNumberFormat="1" applyFont="1" applyFill="1" applyBorder="1" applyAlignment="1" applyProtection="1">
      <alignment horizontal="center"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2" fillId="3" borderId="0" xfId="13" applyFont="1" applyFill="1" applyAlignment="1">
      <alignment horizontal="left" vertical="top" wrapText="1"/>
    </xf>
    <xf numFmtId="0" fontId="2" fillId="3" borderId="10" xfId="0" applyFont="1" applyFill="1" applyBorder="1" applyAlignment="1">
      <alignment horizontal="right" vertical="center"/>
    </xf>
    <xf numFmtId="0" fontId="2" fillId="3" borderId="12" xfId="0" applyFont="1" applyFill="1" applyBorder="1" applyAlignment="1">
      <alignment horizontal="right" vertical="center"/>
    </xf>
    <xf numFmtId="0" fontId="2" fillId="3" borderId="11" xfId="0" applyFont="1" applyFill="1" applyBorder="1" applyAlignment="1">
      <alignment horizontal="right" vertical="center"/>
    </xf>
    <xf numFmtId="37" fontId="33" fillId="3" borderId="7" xfId="1" applyNumberFormat="1" applyFont="1" applyFill="1" applyBorder="1" applyAlignment="1" applyProtection="1">
      <alignment horizontal="left" vertical="center"/>
    </xf>
    <xf numFmtId="37" fontId="33" fillId="3" borderId="8" xfId="1" applyNumberFormat="1" applyFont="1" applyFill="1" applyBorder="1" applyAlignment="1" applyProtection="1">
      <alignment horizontal="left" vertical="center"/>
    </xf>
    <xf numFmtId="164" fontId="21" fillId="4" borderId="10" xfId="1" applyNumberFormat="1" applyFont="1" applyFill="1" applyBorder="1" applyAlignment="1" applyProtection="1">
      <alignment horizontal="center" vertical="center"/>
      <protection locked="0"/>
    </xf>
    <xf numFmtId="164" fontId="21" fillId="4" borderId="11" xfId="1" applyNumberFormat="1" applyFont="1" applyFill="1" applyBorder="1" applyAlignment="1" applyProtection="1">
      <alignment horizontal="center" vertical="center"/>
      <protection locked="0"/>
    </xf>
    <xf numFmtId="0" fontId="4" fillId="6" borderId="10" xfId="0" applyFont="1" applyFill="1" applyBorder="1" applyAlignment="1">
      <alignment horizontal="right" vertical="center"/>
    </xf>
    <xf numFmtId="0" fontId="4" fillId="6" borderId="12" xfId="0" applyFont="1" applyFill="1" applyBorder="1" applyAlignment="1">
      <alignment horizontal="right" vertical="center"/>
    </xf>
    <xf numFmtId="0" fontId="4" fillId="6" borderId="11" xfId="0" applyFont="1" applyFill="1" applyBorder="1" applyAlignment="1">
      <alignment horizontal="right" vertical="center"/>
    </xf>
    <xf numFmtId="164" fontId="36" fillId="6" borderId="10" xfId="1" applyNumberFormat="1" applyFont="1" applyFill="1" applyBorder="1" applyAlignment="1" applyProtection="1">
      <alignment horizontal="center" vertical="center"/>
    </xf>
    <xf numFmtId="164" fontId="36" fillId="6" borderId="11" xfId="1" applyNumberFormat="1" applyFont="1" applyFill="1" applyBorder="1" applyAlignment="1" applyProtection="1">
      <alignment horizontal="center" vertical="center"/>
    </xf>
    <xf numFmtId="164" fontId="25" fillId="3" borderId="10" xfId="1" applyNumberFormat="1" applyFont="1" applyFill="1" applyBorder="1" applyAlignment="1" applyProtection="1">
      <alignment horizontal="center" vertical="center"/>
      <protection locked="0"/>
    </xf>
    <xf numFmtId="164" fontId="25" fillId="3" borderId="11" xfId="1" applyNumberFormat="1" applyFont="1" applyFill="1" applyBorder="1" applyAlignment="1" applyProtection="1">
      <alignment horizontal="center" vertical="center"/>
      <protection locked="0"/>
    </xf>
    <xf numFmtId="0" fontId="2" fillId="3" borderId="7" xfId="0" applyFont="1" applyFill="1" applyBorder="1" applyAlignment="1">
      <alignment horizontal="right" vertical="center"/>
    </xf>
    <xf numFmtId="0" fontId="4" fillId="3" borderId="7" xfId="0" applyFont="1" applyFill="1" applyBorder="1" applyAlignment="1">
      <alignment horizontal="left" vertical="center"/>
    </xf>
    <xf numFmtId="0" fontId="4" fillId="3" borderId="7" xfId="0" applyFont="1" applyFill="1" applyBorder="1" applyAlignment="1">
      <alignment horizontal="center" vertical="center"/>
    </xf>
  </cellXfs>
  <cellStyles count="15">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Normal" xfId="0" builtinId="0"/>
    <cellStyle name="Normal 2" xfId="13" xr:uid="{5F82B38F-CA8F-4A47-BFD0-0940FD6C31C4}"/>
    <cellStyle name="Percent" xfId="12" builtinId="5"/>
    <cellStyle name="Percent 2" xfId="14" xr:uid="{46979AF5-1121-4E18-87B4-AA3F3F02D203}"/>
  </cellStyles>
  <dxfs count="39">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fgColor theme="1"/>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fgColor auto="1"/>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fgColor theme="1"/>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ill>
        <patternFill>
          <bgColor theme="5"/>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fgColor theme="1"/>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ill>
        <patternFill>
          <bgColor theme="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800000"/>
      <color rgb="FF0432FF"/>
      <color rgb="FFA50021"/>
      <color rgb="FF96414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en-US" b="1" i="0" baseline="0"/>
              <a:t>Starting Metric &amp; Ending Aim Compared to Monthly Actual</a:t>
            </a:r>
          </a:p>
        </c:rich>
      </c:tx>
      <c:layout>
        <c:manualLayout>
          <c:xMode val="edge"/>
          <c:yMode val="edge"/>
          <c:x val="0.36990596896108702"/>
          <c:y val="3.7656903765690398E-2"/>
        </c:manualLayout>
      </c:layout>
      <c:overlay val="0"/>
      <c:spPr>
        <a:noFill/>
        <a:ln w="25400">
          <a:noFill/>
        </a:ln>
      </c:spPr>
    </c:title>
    <c:autoTitleDeleted val="0"/>
    <c:plotArea>
      <c:layout>
        <c:manualLayout>
          <c:layoutTarget val="inner"/>
          <c:xMode val="edge"/>
          <c:yMode val="edge"/>
          <c:x val="0.26123298653208699"/>
          <c:y val="0.21338944830774001"/>
          <c:w val="0.71891317893630502"/>
          <c:h val="0.58159084930933103"/>
        </c:manualLayout>
      </c:layout>
      <c:lineChart>
        <c:grouping val="standard"/>
        <c:varyColors val="0"/>
        <c:ser>
          <c:idx val="0"/>
          <c:order val="0"/>
          <c:tx>
            <c:strRef>
              <c:f>HEALTH!$B$11</c:f>
              <c:strCache>
                <c:ptCount val="1"/>
                <c:pt idx="0">
                  <c:v>Starting Measure</c:v>
                </c:pt>
              </c:strCache>
            </c:strRef>
          </c:tx>
          <c:spPr>
            <a:ln w="38100">
              <a:solidFill>
                <a:srgbClr val="FF0000"/>
              </a:solidFill>
              <a:prstDash val="solid"/>
            </a:ln>
          </c:spPr>
          <c:marker>
            <c:symbol val="none"/>
          </c:marker>
          <c:val>
            <c:numRef>
              <c:f>HEALTH!$G$11:$L$11</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0-F29A-4378-8E64-672F89C43C96}"/>
            </c:ext>
          </c:extLst>
        </c:ser>
        <c:ser>
          <c:idx val="1"/>
          <c:order val="1"/>
          <c:tx>
            <c:strRef>
              <c:f>HEALTH!$B$12</c:f>
              <c:strCache>
                <c:ptCount val="1"/>
                <c:pt idx="0">
                  <c:v>Goal Measure</c:v>
                </c:pt>
              </c:strCache>
            </c:strRef>
          </c:tx>
          <c:spPr>
            <a:ln w="38100">
              <a:solidFill>
                <a:schemeClr val="accent3">
                  <a:lumMod val="50000"/>
                </a:schemeClr>
              </a:solidFill>
              <a:prstDash val="solid"/>
            </a:ln>
          </c:spPr>
          <c:marker>
            <c:symbol val="none"/>
          </c:marker>
          <c:val>
            <c:numRef>
              <c:f>HEALTH!$G$12:$L$12</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1-F29A-4378-8E64-672F89C43C96}"/>
            </c:ext>
          </c:extLst>
        </c:ser>
        <c:ser>
          <c:idx val="2"/>
          <c:order val="2"/>
          <c:tx>
            <c:strRef>
              <c:f>HEALTH!$B$13</c:f>
              <c:strCache>
                <c:ptCount val="1"/>
                <c:pt idx="0">
                  <c:v>Actual Measure</c:v>
                </c:pt>
              </c:strCache>
            </c:strRef>
          </c:tx>
          <c:spPr>
            <a:ln w="38100">
              <a:solidFill>
                <a:srgbClr val="FFD320"/>
              </a:solidFill>
              <a:prstDash val="solid"/>
            </a:ln>
          </c:spPr>
          <c:marker>
            <c:symbol val="dash"/>
            <c:size val="7"/>
            <c:spPr>
              <a:noFill/>
              <a:ln>
                <a:solidFill>
                  <a:srgbClr val="FFD320"/>
                </a:solidFill>
                <a:prstDash val="solid"/>
              </a:ln>
            </c:spPr>
          </c:marker>
          <c:val>
            <c:numRef>
              <c:f>HEALTH!$G$13:$L$13</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2-F29A-4378-8E64-672F89C43C96}"/>
            </c:ext>
          </c:extLst>
        </c:ser>
        <c:dLbls>
          <c:showLegendKey val="0"/>
          <c:showVal val="0"/>
          <c:showCatName val="0"/>
          <c:showSerName val="0"/>
          <c:showPercent val="0"/>
          <c:showBubbleSize val="0"/>
        </c:dLbls>
        <c:smooth val="0"/>
        <c:axId val="436099568"/>
        <c:axId val="436099960"/>
      </c:lineChart>
      <c:catAx>
        <c:axId val="436099568"/>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Period</a:t>
                </a:r>
              </a:p>
            </c:rich>
          </c:tx>
          <c:layout>
            <c:manualLayout>
              <c:xMode val="edge"/>
              <c:yMode val="edge"/>
              <c:x val="0.60501556674784995"/>
              <c:y val="0.88703060652983201"/>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960"/>
        <c:crosses val="autoZero"/>
        <c:auto val="1"/>
        <c:lblAlgn val="ctr"/>
        <c:lblOffset val="100"/>
        <c:tickLblSkip val="1"/>
        <c:tickMarkSkip val="1"/>
        <c:noMultiLvlLbl val="0"/>
      </c:catAx>
      <c:valAx>
        <c:axId val="436099960"/>
        <c:scaling>
          <c:orientation val="minMax"/>
        </c:scaling>
        <c:delete val="0"/>
        <c:axPos val="l"/>
        <c:majorGridlines>
          <c:spPr>
            <a:ln w="3175">
              <a:solidFill>
                <a:srgbClr val="B3B3B3"/>
              </a:solidFill>
              <a:prstDash val="solid"/>
            </a:ln>
            <a:effectLst/>
          </c:spPr>
        </c:majorGridlines>
        <c:title>
          <c:tx>
            <c:rich>
              <a:bodyPr/>
              <a:lstStyle/>
              <a:p>
                <a:pPr>
                  <a:defRPr sz="900" b="0" i="0" u="none" strike="noStrike" baseline="0">
                    <a:solidFill>
                      <a:srgbClr val="000000"/>
                    </a:solidFill>
                    <a:latin typeface="Arial"/>
                    <a:ea typeface="Arial"/>
                    <a:cs typeface="Arial"/>
                  </a:defRPr>
                </a:pPr>
                <a:r>
                  <a:rPr lang="en-US"/>
                  <a:t>Measure (Weight, etc.)</a:t>
                </a:r>
              </a:p>
            </c:rich>
          </c:tx>
          <c:layout>
            <c:manualLayout>
              <c:xMode val="edge"/>
              <c:yMode val="edge"/>
              <c:x val="0.18181821996471101"/>
              <c:y val="0.32988380838360098"/>
            </c:manualLayout>
          </c:layout>
          <c:overlay val="0"/>
          <c:spPr>
            <a:noFill/>
            <a:ln w="25400">
              <a:noFill/>
            </a:ln>
          </c:spPr>
        </c:title>
        <c:numFmt formatCode="_(* #,##0_);_(* \(#,##0\);_(* &quot;-&quot;??_);_(@_)"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568"/>
        <c:crosses val="autoZero"/>
        <c:crossBetween val="midCat"/>
      </c:valAx>
      <c:spPr>
        <a:noFill/>
        <a:ln w="3175">
          <a:solidFill>
            <a:srgbClr val="B3B3B3"/>
          </a:solidFill>
          <a:prstDash val="solid"/>
        </a:ln>
      </c:spPr>
    </c:plotArea>
    <c:legend>
      <c:legendPos val="r"/>
      <c:layout>
        <c:manualLayout>
          <c:xMode val="edge"/>
          <c:yMode val="edge"/>
          <c:x val="4.2993621965458301E-3"/>
          <c:y val="0.47789099141646102"/>
          <c:w val="0.188312064208707"/>
          <c:h val="0.1563470527473609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96" footer="0.51180555555555596"/>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en-US" b="1" i="0" baseline="0"/>
              <a:t>Starting Metric &amp; Ending Aim Compared to Monthly Actual</a:t>
            </a:r>
          </a:p>
        </c:rich>
      </c:tx>
      <c:layout>
        <c:manualLayout>
          <c:xMode val="edge"/>
          <c:yMode val="edge"/>
          <c:x val="0.36990596896108702"/>
          <c:y val="3.7656903765690398E-2"/>
        </c:manualLayout>
      </c:layout>
      <c:overlay val="0"/>
      <c:spPr>
        <a:noFill/>
        <a:ln w="25400">
          <a:noFill/>
        </a:ln>
      </c:spPr>
    </c:title>
    <c:autoTitleDeleted val="0"/>
    <c:plotArea>
      <c:layout>
        <c:manualLayout>
          <c:layoutTarget val="inner"/>
          <c:xMode val="edge"/>
          <c:yMode val="edge"/>
          <c:x val="0.26123298653208699"/>
          <c:y val="0.21338944830774001"/>
          <c:w val="0.71891317893630502"/>
          <c:h val="0.58159084930933103"/>
        </c:manualLayout>
      </c:layout>
      <c:lineChart>
        <c:grouping val="standard"/>
        <c:varyColors val="0"/>
        <c:ser>
          <c:idx val="0"/>
          <c:order val="0"/>
          <c:tx>
            <c:strRef>
              <c:f>MONEY!$B$11</c:f>
              <c:strCache>
                <c:ptCount val="1"/>
                <c:pt idx="0">
                  <c:v>Starting Measure</c:v>
                </c:pt>
              </c:strCache>
            </c:strRef>
          </c:tx>
          <c:spPr>
            <a:ln w="38100">
              <a:solidFill>
                <a:srgbClr val="FF0000"/>
              </a:solidFill>
              <a:prstDash val="solid"/>
            </a:ln>
          </c:spPr>
          <c:marker>
            <c:symbol val="none"/>
          </c:marker>
          <c:val>
            <c:numRef>
              <c:f>MONEY!$G$11:$L$11</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0-D489-4CB5-86BE-6BADBDC7A8B9}"/>
            </c:ext>
          </c:extLst>
        </c:ser>
        <c:ser>
          <c:idx val="1"/>
          <c:order val="1"/>
          <c:tx>
            <c:strRef>
              <c:f>MONEY!$B$12</c:f>
              <c:strCache>
                <c:ptCount val="1"/>
                <c:pt idx="0">
                  <c:v>Goal Measure</c:v>
                </c:pt>
              </c:strCache>
            </c:strRef>
          </c:tx>
          <c:spPr>
            <a:ln w="38100">
              <a:solidFill>
                <a:schemeClr val="accent3">
                  <a:lumMod val="50000"/>
                </a:schemeClr>
              </a:solidFill>
              <a:prstDash val="solid"/>
            </a:ln>
          </c:spPr>
          <c:marker>
            <c:symbol val="none"/>
          </c:marker>
          <c:val>
            <c:numRef>
              <c:f>MONEY!$G$12:$L$12</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1-D489-4CB5-86BE-6BADBDC7A8B9}"/>
            </c:ext>
          </c:extLst>
        </c:ser>
        <c:ser>
          <c:idx val="2"/>
          <c:order val="2"/>
          <c:tx>
            <c:strRef>
              <c:f>MONEY!$B$13</c:f>
              <c:strCache>
                <c:ptCount val="1"/>
                <c:pt idx="0">
                  <c:v>Actual Measure</c:v>
                </c:pt>
              </c:strCache>
            </c:strRef>
          </c:tx>
          <c:spPr>
            <a:ln w="38100">
              <a:solidFill>
                <a:srgbClr val="FFD320"/>
              </a:solidFill>
              <a:prstDash val="solid"/>
            </a:ln>
          </c:spPr>
          <c:marker>
            <c:symbol val="dash"/>
            <c:size val="7"/>
            <c:spPr>
              <a:noFill/>
              <a:ln>
                <a:solidFill>
                  <a:srgbClr val="FFD320"/>
                </a:solidFill>
                <a:prstDash val="solid"/>
              </a:ln>
            </c:spPr>
          </c:marker>
          <c:val>
            <c:numRef>
              <c:f>MONEY!$G$13:$L$13</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2-D489-4CB5-86BE-6BADBDC7A8B9}"/>
            </c:ext>
          </c:extLst>
        </c:ser>
        <c:dLbls>
          <c:showLegendKey val="0"/>
          <c:showVal val="0"/>
          <c:showCatName val="0"/>
          <c:showSerName val="0"/>
          <c:showPercent val="0"/>
          <c:showBubbleSize val="0"/>
        </c:dLbls>
        <c:smooth val="0"/>
        <c:axId val="436099568"/>
        <c:axId val="436099960"/>
      </c:lineChart>
      <c:catAx>
        <c:axId val="436099568"/>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Period</a:t>
                </a:r>
              </a:p>
            </c:rich>
          </c:tx>
          <c:layout>
            <c:manualLayout>
              <c:xMode val="edge"/>
              <c:yMode val="edge"/>
              <c:x val="0.60501556674784995"/>
              <c:y val="0.88703060652983201"/>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960"/>
        <c:crosses val="autoZero"/>
        <c:auto val="1"/>
        <c:lblAlgn val="ctr"/>
        <c:lblOffset val="100"/>
        <c:tickLblSkip val="1"/>
        <c:tickMarkSkip val="1"/>
        <c:noMultiLvlLbl val="0"/>
      </c:catAx>
      <c:valAx>
        <c:axId val="436099960"/>
        <c:scaling>
          <c:orientation val="minMax"/>
        </c:scaling>
        <c:delete val="0"/>
        <c:axPos val="l"/>
        <c:majorGridlines>
          <c:spPr>
            <a:ln w="3175">
              <a:solidFill>
                <a:srgbClr val="B3B3B3"/>
              </a:solidFill>
              <a:prstDash val="solid"/>
            </a:ln>
            <a:effectLst/>
          </c:spPr>
        </c:majorGridlines>
        <c:title>
          <c:tx>
            <c:rich>
              <a:bodyPr/>
              <a:lstStyle/>
              <a:p>
                <a:pPr>
                  <a:defRPr sz="900" b="0" i="0" u="none" strike="noStrike" baseline="0">
                    <a:solidFill>
                      <a:srgbClr val="000000"/>
                    </a:solidFill>
                    <a:latin typeface="Arial"/>
                    <a:ea typeface="Arial"/>
                    <a:cs typeface="Arial"/>
                  </a:defRPr>
                </a:pPr>
                <a:r>
                  <a:rPr lang="en-US"/>
                  <a:t>Measure (Weight, etc.)</a:t>
                </a:r>
              </a:p>
            </c:rich>
          </c:tx>
          <c:layout>
            <c:manualLayout>
              <c:xMode val="edge"/>
              <c:yMode val="edge"/>
              <c:x val="0.18181821996471101"/>
              <c:y val="0.32988380838360098"/>
            </c:manualLayout>
          </c:layout>
          <c:overlay val="0"/>
          <c:spPr>
            <a:noFill/>
            <a:ln w="25400">
              <a:noFill/>
            </a:ln>
          </c:spPr>
        </c:title>
        <c:numFmt formatCode="_(* #,##0_);_(* \(#,##0\);_(* &quot;-&quot;??_);_(@_)"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568"/>
        <c:crosses val="autoZero"/>
        <c:crossBetween val="midCat"/>
      </c:valAx>
      <c:spPr>
        <a:noFill/>
        <a:ln w="3175">
          <a:solidFill>
            <a:srgbClr val="B3B3B3"/>
          </a:solidFill>
          <a:prstDash val="solid"/>
        </a:ln>
      </c:spPr>
    </c:plotArea>
    <c:legend>
      <c:legendPos val="r"/>
      <c:layout>
        <c:manualLayout>
          <c:xMode val="edge"/>
          <c:yMode val="edge"/>
          <c:x val="4.2993621965458301E-3"/>
          <c:y val="0.47789099141646102"/>
          <c:w val="0.188312064208707"/>
          <c:h val="0.1563470527473609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96" footer="0.51180555555555596"/>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en-US" b="1" i="0" baseline="0"/>
              <a:t>Anticipated to Actual Income</a:t>
            </a:r>
          </a:p>
        </c:rich>
      </c:tx>
      <c:layout>
        <c:manualLayout>
          <c:xMode val="edge"/>
          <c:yMode val="edge"/>
          <c:x val="0.36990596896108702"/>
          <c:y val="3.7656903765690398E-2"/>
        </c:manualLayout>
      </c:layout>
      <c:overlay val="0"/>
      <c:spPr>
        <a:noFill/>
        <a:ln w="25400">
          <a:noFill/>
        </a:ln>
      </c:spPr>
    </c:title>
    <c:autoTitleDeleted val="0"/>
    <c:plotArea>
      <c:layout>
        <c:manualLayout>
          <c:layoutTarget val="inner"/>
          <c:xMode val="edge"/>
          <c:yMode val="edge"/>
          <c:x val="0.26123298653208699"/>
          <c:y val="0.21338944830774001"/>
          <c:w val="0.71891317893630502"/>
          <c:h val="0.58159084930933103"/>
        </c:manualLayout>
      </c:layout>
      <c:lineChart>
        <c:grouping val="standard"/>
        <c:varyColors val="0"/>
        <c:ser>
          <c:idx val="1"/>
          <c:order val="1"/>
          <c:tx>
            <c:strRef>
              <c:f>INCOME!$B$13</c:f>
              <c:strCache>
                <c:ptCount val="1"/>
                <c:pt idx="0">
                  <c:v>Goal Measure</c:v>
                </c:pt>
              </c:strCache>
            </c:strRef>
          </c:tx>
          <c:spPr>
            <a:ln w="38100">
              <a:solidFill>
                <a:schemeClr val="accent3">
                  <a:lumMod val="50000"/>
                </a:schemeClr>
              </a:solidFill>
              <a:prstDash val="solid"/>
            </a:ln>
          </c:spPr>
          <c:marker>
            <c:symbol val="none"/>
          </c:marker>
          <c:val>
            <c:numRef>
              <c:f>INCOME!$G$13:$L$13</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0-217F-47BF-80E9-E2DB1AE38B6E}"/>
            </c:ext>
          </c:extLst>
        </c:ser>
        <c:ser>
          <c:idx val="2"/>
          <c:order val="2"/>
          <c:tx>
            <c:strRef>
              <c:f>INCOME!$B$14</c:f>
              <c:strCache>
                <c:ptCount val="1"/>
                <c:pt idx="0">
                  <c:v>Actual Measure</c:v>
                </c:pt>
              </c:strCache>
            </c:strRef>
          </c:tx>
          <c:spPr>
            <a:ln w="38100">
              <a:solidFill>
                <a:srgbClr val="FFD320"/>
              </a:solidFill>
              <a:prstDash val="solid"/>
            </a:ln>
          </c:spPr>
          <c:marker>
            <c:symbol val="dash"/>
            <c:size val="7"/>
            <c:spPr>
              <a:noFill/>
              <a:ln>
                <a:solidFill>
                  <a:srgbClr val="FFD320"/>
                </a:solidFill>
                <a:prstDash val="solid"/>
              </a:ln>
            </c:spPr>
          </c:marker>
          <c:val>
            <c:numRef>
              <c:f>INCOME!$G$14:$L$14</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1-217F-47BF-80E9-E2DB1AE38B6E}"/>
            </c:ext>
          </c:extLst>
        </c:ser>
        <c:dLbls>
          <c:showLegendKey val="0"/>
          <c:showVal val="0"/>
          <c:showCatName val="0"/>
          <c:showSerName val="0"/>
          <c:showPercent val="0"/>
          <c:showBubbleSize val="0"/>
        </c:dLbls>
        <c:smooth val="0"/>
        <c:axId val="436099568"/>
        <c:axId val="436099960"/>
        <c:extLst>
          <c:ext xmlns:c15="http://schemas.microsoft.com/office/drawing/2012/chart" uri="{02D57815-91ED-43cb-92C2-25804820EDAC}">
            <c15:filteredLineSeries>
              <c15:ser>
                <c:idx val="0"/>
                <c:order val="0"/>
                <c:tx>
                  <c:strRef>
                    <c:extLst>
                      <c:ext uri="{02D57815-91ED-43cb-92C2-25804820EDAC}">
                        <c15:formulaRef>
                          <c15:sqref>INCOME!$B$12</c15:sqref>
                        </c15:formulaRef>
                      </c:ext>
                    </c:extLst>
                    <c:strCache>
                      <c:ptCount val="1"/>
                    </c:strCache>
                  </c:strRef>
                </c:tx>
                <c:spPr>
                  <a:ln w="38100">
                    <a:solidFill>
                      <a:srgbClr val="FF0000"/>
                    </a:solidFill>
                    <a:prstDash val="solid"/>
                  </a:ln>
                </c:spPr>
                <c:marker>
                  <c:symbol val="none"/>
                </c:marker>
                <c:val>
                  <c:numRef>
                    <c:extLst>
                      <c:ext uri="{02D57815-91ED-43cb-92C2-25804820EDAC}">
                        <c15:formulaRef>
                          <c15:sqref>INCOME!$G$12:$L$12</c15:sqref>
                        </c15:formulaRef>
                      </c:ext>
                    </c:extLst>
                    <c:numCache>
                      <c:formatCode>_(* #,##0_);_(* \(#,##0\);_(* "-"??_);_(@_)</c:formatCode>
                      <c:ptCount val="6"/>
                    </c:numCache>
                  </c:numRef>
                </c:val>
                <c:smooth val="1"/>
                <c:extLst>
                  <c:ext xmlns:c16="http://schemas.microsoft.com/office/drawing/2014/chart" uri="{C3380CC4-5D6E-409C-BE32-E72D297353CC}">
                    <c16:uniqueId val="{00000002-217F-47BF-80E9-E2DB1AE38B6E}"/>
                  </c:ext>
                </c:extLst>
              </c15:ser>
            </c15:filteredLineSeries>
          </c:ext>
        </c:extLst>
      </c:lineChart>
      <c:dateAx>
        <c:axId val="436099568"/>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Period</a:t>
                </a:r>
              </a:p>
            </c:rich>
          </c:tx>
          <c:layout>
            <c:manualLayout>
              <c:xMode val="edge"/>
              <c:yMode val="edge"/>
              <c:x val="0.60501556674784995"/>
              <c:y val="0.88703060652983201"/>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960"/>
        <c:crosses val="autoZero"/>
        <c:auto val="0"/>
        <c:lblOffset val="100"/>
        <c:baseTimeUnit val="days"/>
        <c:majorUnit val="1"/>
        <c:minorUnit val="1"/>
      </c:dateAx>
      <c:valAx>
        <c:axId val="436099960"/>
        <c:scaling>
          <c:orientation val="minMax"/>
        </c:scaling>
        <c:delete val="0"/>
        <c:axPos val="l"/>
        <c:majorGridlines>
          <c:spPr>
            <a:ln w="3175">
              <a:solidFill>
                <a:srgbClr val="B3B3B3"/>
              </a:solidFill>
              <a:prstDash val="solid"/>
            </a:ln>
            <a:effectLst/>
          </c:spPr>
        </c:majorGridlines>
        <c:title>
          <c:tx>
            <c:rich>
              <a:bodyPr/>
              <a:lstStyle/>
              <a:p>
                <a:pPr>
                  <a:defRPr sz="900" b="0" i="0" u="none" strike="noStrike" baseline="0">
                    <a:solidFill>
                      <a:srgbClr val="000000"/>
                    </a:solidFill>
                    <a:latin typeface="Arial"/>
                    <a:ea typeface="Arial"/>
                    <a:cs typeface="Arial"/>
                  </a:defRPr>
                </a:pPr>
                <a:r>
                  <a:rPr lang="en-US"/>
                  <a:t>Income Earned</a:t>
                </a:r>
              </a:p>
            </c:rich>
          </c:tx>
          <c:layout>
            <c:manualLayout>
              <c:xMode val="edge"/>
              <c:yMode val="edge"/>
              <c:x val="0.18181821996471101"/>
              <c:y val="0.32988380838360098"/>
            </c:manualLayout>
          </c:layout>
          <c:overlay val="0"/>
          <c:spPr>
            <a:noFill/>
            <a:ln w="25400">
              <a:noFill/>
            </a:ln>
          </c:spPr>
        </c:title>
        <c:numFmt formatCode="#,##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568"/>
        <c:crosses val="autoZero"/>
        <c:crossBetween val="midCat"/>
      </c:valAx>
      <c:spPr>
        <a:noFill/>
        <a:ln w="3175">
          <a:solidFill>
            <a:srgbClr val="B3B3B3"/>
          </a:solidFill>
          <a:prstDash val="solid"/>
        </a:ln>
      </c:spPr>
    </c:plotArea>
    <c:legend>
      <c:legendPos val="r"/>
      <c:layout>
        <c:manualLayout>
          <c:xMode val="edge"/>
          <c:yMode val="edge"/>
          <c:x val="4.2993621965458301E-3"/>
          <c:y val="0.47789099141646102"/>
          <c:w val="0.188312064208707"/>
          <c:h val="0.1563470527473609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96" footer="0.51180555555555596"/>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928687</xdr:colOff>
      <xdr:row>19</xdr:row>
      <xdr:rowOff>14286</xdr:rowOff>
    </xdr:from>
    <xdr:to>
      <xdr:col>11</xdr:col>
      <xdr:colOff>916782</xdr:colOff>
      <xdr:row>38</xdr:row>
      <xdr:rowOff>35719</xdr:rowOff>
    </xdr:to>
    <xdr:graphicFrame macro="">
      <xdr:nvGraphicFramePr>
        <xdr:cNvPr id="1077" name="Chart 3">
          <a:extLst>
            <a:ext uri="{FF2B5EF4-FFF2-40B4-BE49-F238E27FC236}">
              <a16:creationId xmlns:a16="http://schemas.microsoft.com/office/drawing/2014/main" id="{00000000-0008-0000-0000-00003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928687</xdr:colOff>
      <xdr:row>19</xdr:row>
      <xdr:rowOff>14286</xdr:rowOff>
    </xdr:from>
    <xdr:to>
      <xdr:col>11</xdr:col>
      <xdr:colOff>916782</xdr:colOff>
      <xdr:row>38</xdr:row>
      <xdr:rowOff>35719</xdr:rowOff>
    </xdr:to>
    <xdr:graphicFrame macro="">
      <xdr:nvGraphicFramePr>
        <xdr:cNvPr id="2" name="Chart 3">
          <a:extLst>
            <a:ext uri="{FF2B5EF4-FFF2-40B4-BE49-F238E27FC236}">
              <a16:creationId xmlns:a16="http://schemas.microsoft.com/office/drawing/2014/main" id="{E98E5C62-4EAF-4F50-BF09-705F0A473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1182686</xdr:colOff>
      <xdr:row>19</xdr:row>
      <xdr:rowOff>222249</xdr:rowOff>
    </xdr:from>
    <xdr:to>
      <xdr:col>11</xdr:col>
      <xdr:colOff>1170781</xdr:colOff>
      <xdr:row>35</xdr:row>
      <xdr:rowOff>109802</xdr:rowOff>
    </xdr:to>
    <xdr:graphicFrame macro="">
      <xdr:nvGraphicFramePr>
        <xdr:cNvPr id="2" name="Chart 3">
          <a:extLst>
            <a:ext uri="{FF2B5EF4-FFF2-40B4-BE49-F238E27FC236}">
              <a16:creationId xmlns:a16="http://schemas.microsoft.com/office/drawing/2014/main" id="{580E2AE7-66CC-401F-9485-AD800078D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49"/>
  <sheetViews>
    <sheetView showGridLines="0" showRowColHeaders="0" tabSelected="1" showRuler="0" view="pageLayout" zoomScale="89" zoomScaleNormal="100" zoomScalePageLayoutView="89" workbookViewId="0">
      <selection activeCell="L3" sqref="L3:N4"/>
    </sheetView>
  </sheetViews>
  <sheetFormatPr baseColWidth="10" defaultColWidth="0" defaultRowHeight="13" zeroHeight="1" x14ac:dyDescent="0.15"/>
  <cols>
    <col min="1" max="1" width="10.5" style="4" customWidth="1"/>
    <col min="2" max="2" width="26.33203125" style="3" customWidth="1"/>
    <col min="3" max="3" width="3.1640625" style="4" customWidth="1"/>
    <col min="4" max="4" width="12.6640625" style="4" bestFit="1" customWidth="1"/>
    <col min="5" max="5" width="2.83203125" style="4" customWidth="1"/>
    <col min="6" max="6" width="3.83203125" style="4" hidden="1" customWidth="1"/>
    <col min="7" max="12" width="21.33203125" style="4" customWidth="1"/>
    <col min="13" max="14" width="11.6640625" style="4" customWidth="1"/>
    <col min="15" max="15" width="11.5" style="4" customWidth="1"/>
    <col min="16" max="18" width="11.6640625" style="4" hidden="1" customWidth="1"/>
    <col min="19" max="20" width="0" style="4" hidden="1" customWidth="1"/>
    <col min="21" max="16384" width="11.5" style="4" hidden="1"/>
  </cols>
  <sheetData>
    <row r="1" spans="2:20" ht="27" customHeight="1" x14ac:dyDescent="0.15">
      <c r="G1" s="40">
        <f>IF(D6&lt;7,D6,IF(D6=7,1,IF(D6=8,2,IF(D6=9,3,IF(D6=10,4,IF(D6=11,5,6))))))</f>
        <v>1</v>
      </c>
    </row>
    <row r="2" spans="2:20" ht="19.5" customHeight="1" x14ac:dyDescent="0.2">
      <c r="G2" s="49" t="s">
        <v>21</v>
      </c>
    </row>
    <row r="3" spans="2:20" ht="15" customHeight="1" x14ac:dyDescent="0.15">
      <c r="B3" s="83" t="str">
        <f>IF(D7&gt;D8,"DECREASE Health Measure","INCREASE Health Measure")</f>
        <v>INCREASE Health Measure</v>
      </c>
      <c r="C3" s="83"/>
      <c r="D3" s="92" t="s">
        <v>6</v>
      </c>
      <c r="E3" s="92"/>
      <c r="F3" s="24"/>
      <c r="G3" s="91" t="s">
        <v>12</v>
      </c>
      <c r="H3" s="91"/>
      <c r="I3" s="92" t="s">
        <v>7</v>
      </c>
      <c r="J3" s="93" t="s">
        <v>10</v>
      </c>
      <c r="K3" s="92" t="s">
        <v>8</v>
      </c>
      <c r="L3" s="91" t="s">
        <v>9</v>
      </c>
      <c r="M3" s="91"/>
      <c r="N3" s="91"/>
    </row>
    <row r="4" spans="2:20" ht="17.25" customHeight="1" thickBot="1" x14ac:dyDescent="0.2">
      <c r="B4" s="84"/>
      <c r="C4" s="84"/>
      <c r="D4" s="92"/>
      <c r="E4" s="92"/>
      <c r="F4" s="24"/>
      <c r="G4" s="91"/>
      <c r="H4" s="91"/>
      <c r="I4" s="92"/>
      <c r="J4" s="93"/>
      <c r="K4" s="92"/>
      <c r="L4" s="91"/>
      <c r="M4" s="91"/>
      <c r="N4" s="91"/>
    </row>
    <row r="5" spans="2:20" s="5" customFormat="1" ht="21" customHeight="1" thickBot="1" x14ac:dyDescent="0.25">
      <c r="B5" s="1" t="s">
        <v>0</v>
      </c>
      <c r="C5" s="2"/>
      <c r="D5" s="8">
        <v>6</v>
      </c>
      <c r="E5" s="2"/>
      <c r="F5" s="2"/>
      <c r="G5" s="11" t="str">
        <f>IF($D$6&lt;7,"January 1 to 31","July 1 to 31")</f>
        <v>January 1 to 31</v>
      </c>
      <c r="H5" s="11" t="str">
        <f>IF($D$6&lt;7,"February 1 to 28 (or 29)","August 1 to 31")</f>
        <v>February 1 to 28 (or 29)</v>
      </c>
      <c r="I5" s="11" t="str">
        <f>IF($D$6&lt;7,"March 1 to 31","September 1 to 30")</f>
        <v>March 1 to 31</v>
      </c>
      <c r="J5" s="11" t="str">
        <f>IF($D$6&lt;7,"April 1 to 30","October 1 to 31")</f>
        <v>April 1 to 30</v>
      </c>
      <c r="K5" s="11" t="str">
        <f>IF($D$6&lt;7,"May 1 to 31","November 1 to 30")</f>
        <v>May 1 to 31</v>
      </c>
      <c r="L5" s="32" t="str">
        <f>IF($D$6&lt;7,"June 1 to 30","December 1 to 31")</f>
        <v>June 1 to 30</v>
      </c>
      <c r="M5" s="6"/>
      <c r="N5" s="6"/>
      <c r="O5" s="6"/>
      <c r="P5" s="6"/>
      <c r="Q5" s="6"/>
      <c r="R5" s="6"/>
      <c r="S5" s="6"/>
      <c r="T5" s="6"/>
    </row>
    <row r="6" spans="2:20" s="5" customFormat="1" ht="26.25" customHeight="1" thickBot="1" x14ac:dyDescent="0.25">
      <c r="B6" s="87" t="s">
        <v>14</v>
      </c>
      <c r="C6" s="88"/>
      <c r="D6" s="85">
        <v>1</v>
      </c>
      <c r="E6" s="86"/>
      <c r="G6" s="55" t="s">
        <v>35</v>
      </c>
      <c r="H6" s="46"/>
      <c r="I6" s="46"/>
      <c r="J6" s="46"/>
      <c r="K6" s="46"/>
      <c r="L6" s="47"/>
      <c r="M6" s="6"/>
      <c r="N6" s="6"/>
      <c r="O6" s="6"/>
      <c r="P6" s="6"/>
      <c r="Q6" s="6"/>
      <c r="R6" s="6"/>
      <c r="S6" s="6"/>
      <c r="T6" s="6"/>
    </row>
    <row r="7" spans="2:20" s="6" customFormat="1" ht="26.25" customHeight="1" thickBot="1" x14ac:dyDescent="0.25">
      <c r="B7" s="87" t="s">
        <v>13</v>
      </c>
      <c r="C7" s="88"/>
      <c r="D7" s="85">
        <v>0</v>
      </c>
      <c r="E7" s="86"/>
      <c r="F7" s="31"/>
      <c r="G7" s="55" t="s">
        <v>17</v>
      </c>
      <c r="H7" s="48"/>
      <c r="I7" s="48"/>
      <c r="J7" s="48"/>
      <c r="K7" s="48"/>
      <c r="L7" s="47"/>
    </row>
    <row r="8" spans="2:20" s="6" customFormat="1" ht="26.25" customHeight="1" thickBot="1" x14ac:dyDescent="0.25">
      <c r="B8" s="89" t="s">
        <v>15</v>
      </c>
      <c r="C8" s="90"/>
      <c r="D8" s="85">
        <v>0</v>
      </c>
      <c r="E8" s="86"/>
      <c r="F8" s="31"/>
      <c r="G8" s="104" t="s">
        <v>20</v>
      </c>
      <c r="H8" s="104"/>
      <c r="I8" s="104"/>
      <c r="J8" s="104"/>
      <c r="K8" s="104"/>
      <c r="L8" s="105"/>
    </row>
    <row r="9" spans="2:20" s="6" customFormat="1" ht="36.75" customHeight="1" thickBot="1" x14ac:dyDescent="0.25">
      <c r="B9" s="101" t="s">
        <v>16</v>
      </c>
      <c r="C9" s="102"/>
      <c r="D9" s="102"/>
      <c r="E9" s="103"/>
      <c r="F9" s="94">
        <v>0</v>
      </c>
      <c r="G9" s="95"/>
      <c r="H9" s="30">
        <v>0</v>
      </c>
      <c r="I9" s="30">
        <v>0</v>
      </c>
      <c r="J9" s="30">
        <v>0</v>
      </c>
      <c r="K9" s="30">
        <v>0</v>
      </c>
      <c r="L9" s="33">
        <v>0</v>
      </c>
    </row>
    <row r="10" spans="2:20" s="6" customFormat="1" ht="21" hidden="1" customHeight="1" x14ac:dyDescent="0.2">
      <c r="B10" s="25" t="s">
        <v>5</v>
      </c>
      <c r="C10" s="26"/>
      <c r="D10" s="18">
        <f>ABS(+D7-D8)+0.00000000001</f>
        <v>9.9999999999999994E-12</v>
      </c>
      <c r="E10" s="19"/>
      <c r="F10" s="19"/>
      <c r="G10" s="13"/>
      <c r="H10" s="13"/>
      <c r="I10" s="13"/>
      <c r="J10" s="13"/>
      <c r="K10" s="13"/>
      <c r="L10" s="34"/>
    </row>
    <row r="11" spans="2:20" s="6" customFormat="1" ht="12.75" hidden="1" customHeight="1" x14ac:dyDescent="0.2">
      <c r="B11" s="27" t="s">
        <v>1</v>
      </c>
      <c r="C11" s="21"/>
      <c r="D11" s="19"/>
      <c r="E11" s="19"/>
      <c r="F11" s="19"/>
      <c r="G11" s="13">
        <f t="shared" ref="G11:L12" si="0">+G42</f>
        <v>0</v>
      </c>
      <c r="H11" s="13">
        <f t="shared" si="0"/>
        <v>0</v>
      </c>
      <c r="I11" s="13">
        <f t="shared" si="0"/>
        <v>0</v>
      </c>
      <c r="J11" s="13">
        <f t="shared" si="0"/>
        <v>0</v>
      </c>
      <c r="K11" s="13">
        <f t="shared" si="0"/>
        <v>0</v>
      </c>
      <c r="L11" s="34">
        <f t="shared" si="0"/>
        <v>0</v>
      </c>
    </row>
    <row r="12" spans="2:20" s="6" customFormat="1" ht="12.75" hidden="1" customHeight="1" x14ac:dyDescent="0.2">
      <c r="B12" s="27" t="s">
        <v>2</v>
      </c>
      <c r="C12" s="21"/>
      <c r="D12" s="19"/>
      <c r="E12" s="19"/>
      <c r="F12" s="19"/>
      <c r="G12" s="13">
        <f t="shared" si="0"/>
        <v>0</v>
      </c>
      <c r="H12" s="13">
        <f t="shared" si="0"/>
        <v>0</v>
      </c>
      <c r="I12" s="13">
        <f t="shared" si="0"/>
        <v>0</v>
      </c>
      <c r="J12" s="13">
        <f t="shared" si="0"/>
        <v>0</v>
      </c>
      <c r="K12" s="13">
        <f t="shared" si="0"/>
        <v>0</v>
      </c>
      <c r="L12" s="34">
        <f t="shared" si="0"/>
        <v>0</v>
      </c>
    </row>
    <row r="13" spans="2:20" s="6" customFormat="1" ht="12.75" hidden="1" customHeight="1" x14ac:dyDescent="0.2">
      <c r="B13" s="27" t="s">
        <v>3</v>
      </c>
      <c r="C13" s="28"/>
      <c r="D13" s="20"/>
      <c r="E13" s="20"/>
      <c r="F13" s="20"/>
      <c r="G13" s="14">
        <f>F9</f>
        <v>0</v>
      </c>
      <c r="H13" s="14">
        <f>H9</f>
        <v>0</v>
      </c>
      <c r="I13" s="14">
        <f>I9</f>
        <v>0</v>
      </c>
      <c r="J13" s="14">
        <f>J9</f>
        <v>0</v>
      </c>
      <c r="K13" s="14">
        <f>K9</f>
        <v>0</v>
      </c>
      <c r="L13" s="35">
        <f>+L9</f>
        <v>0</v>
      </c>
    </row>
    <row r="14" spans="2:20" s="6" customFormat="1" ht="12.75" hidden="1" customHeight="1" x14ac:dyDescent="0.2">
      <c r="B14" s="27"/>
      <c r="C14" s="21"/>
      <c r="D14" s="21"/>
      <c r="E14" s="21"/>
      <c r="F14" s="21"/>
      <c r="G14" s="22"/>
      <c r="H14" s="15"/>
      <c r="I14" s="15"/>
      <c r="J14" s="15"/>
      <c r="K14" s="15"/>
      <c r="L14" s="36"/>
    </row>
    <row r="15" spans="2:20" s="6" customFormat="1" ht="12.75" hidden="1" customHeight="1" x14ac:dyDescent="0.2">
      <c r="B15" s="27" t="s">
        <v>4</v>
      </c>
      <c r="C15" s="21"/>
      <c r="D15" s="21"/>
      <c r="E15" s="21"/>
      <c r="F15" s="21"/>
      <c r="G15" s="16">
        <f>$A$39*(+F9-G42)/$D10</f>
        <v>0</v>
      </c>
      <c r="H15" s="16">
        <f>$A$39*(+H9-H42)/$D10</f>
        <v>0</v>
      </c>
      <c r="I15" s="16">
        <f>$A$39*(+I9-I42)/$D10</f>
        <v>0</v>
      </c>
      <c r="J15" s="16">
        <f>$A$39*(+J9-J42)/$D10</f>
        <v>0</v>
      </c>
      <c r="K15" s="16">
        <f>$A$39*(+K9-K42)/$D10</f>
        <v>0</v>
      </c>
      <c r="L15" s="37">
        <f>$A$39*(+L9-L42)/$D10</f>
        <v>0</v>
      </c>
    </row>
    <row r="16" spans="2:20" s="6" customFormat="1" ht="12.75" hidden="1" customHeight="1" x14ac:dyDescent="0.2">
      <c r="B16" s="17" t="s">
        <v>11</v>
      </c>
      <c r="C16" s="21"/>
      <c r="D16" s="21"/>
      <c r="E16" s="21"/>
      <c r="F16" s="21"/>
      <c r="H16" s="23">
        <f>IF($G$1=2,IF(H15&gt;=$M22,+$N22-H15,0),0)</f>
        <v>0</v>
      </c>
      <c r="I16" s="23">
        <f>IF($G$1=2,IF(AND(I15&gt;=$M23,I15&lt;$N23),+$N23-I15,0),IF($G$1=3,IF(AND(I15&gt;=$M22,I15&lt;$N23),+$N23-I15,0),0))</f>
        <v>0</v>
      </c>
      <c r="J16" s="23">
        <f>IF($G$1=2,IF(AND(J15&gt;=$M24,J15&lt;$N24),+$N24-J15,0),IF($G$1=3,IF(AND(J15&gt;=$M23,J15&lt;$N24),+$N24-J15,0),IF($G$1=4,IF(AND(J15&gt;=$M22,J15&lt;$N24),+$N24-J15,0),0)))</f>
        <v>0</v>
      </c>
      <c r="K16" s="23">
        <f>IF($G$1=2,IF(AND(K15&gt;=$M25,K15&lt;$N25),+$N25-K15,0),IF($G$1=3,IF(AND(K15&gt;=$M24,K15&lt;$N25),+$N25-K15,0),IF($G$1=4,IF(AND(K15&gt;=$M23,K15&lt;$N25),+$N25-K15,0),IF($G$1=5,IF(AND(K15&gt;=$M22,K15&lt;$N25),+$N25-K15,0),0))))</f>
        <v>0</v>
      </c>
      <c r="L16" s="38"/>
    </row>
    <row r="17" spans="2:20" s="6" customFormat="1" ht="17.25" hidden="1" customHeight="1" thickBot="1" x14ac:dyDescent="0.25">
      <c r="B17" s="17"/>
      <c r="C17" s="21"/>
      <c r="D17" s="21"/>
      <c r="E17" s="21"/>
      <c r="F17" s="21"/>
      <c r="G17" s="15"/>
      <c r="H17" s="15"/>
      <c r="I17" s="15"/>
      <c r="J17" s="15"/>
      <c r="K17" s="15"/>
      <c r="L17" s="36"/>
    </row>
    <row r="18" spans="2:20" s="6" customFormat="1" ht="36.75" customHeight="1" thickBot="1" x14ac:dyDescent="0.25">
      <c r="B18" s="98" t="s">
        <v>18</v>
      </c>
      <c r="C18" s="99"/>
      <c r="D18" s="99"/>
      <c r="E18" s="100"/>
      <c r="F18" s="96">
        <f>IF(F9=0,IF($D8=0,G15,""),G15+G16)</f>
        <v>0</v>
      </c>
      <c r="G18" s="97"/>
      <c r="H18" s="29">
        <f>IF(H9=0,IF($D8=0,H15,""),H15+H16)</f>
        <v>0</v>
      </c>
      <c r="I18" s="29">
        <f t="shared" ref="I18" si="1">IF(I9=0,IF($D8=0,I15,""),I15+I16)</f>
        <v>0</v>
      </c>
      <c r="J18" s="29">
        <f>IF(J9=0,IF($D8=0,J15,""),J15+J16)</f>
        <v>0</v>
      </c>
      <c r="K18" s="29">
        <f>IF(K9=0,IF($D8=0,K15,""),K15+K16)</f>
        <v>0</v>
      </c>
      <c r="L18" s="39">
        <f>IF(L9=0,IF($D8=0,L15,""),L15)</f>
        <v>0</v>
      </c>
    </row>
    <row r="19" spans="2:20" s="6" customFormat="1" ht="19.5" customHeight="1" x14ac:dyDescent="0.2">
      <c r="B19" s="7"/>
    </row>
    <row r="20" spans="2:20" ht="85.5" customHeight="1" x14ac:dyDescent="0.2">
      <c r="L20" s="42"/>
      <c r="M20" s="40"/>
      <c r="N20" s="40"/>
      <c r="O20" s="43"/>
      <c r="P20" s="6"/>
      <c r="Q20" s="6"/>
      <c r="R20" s="6"/>
      <c r="S20" s="6"/>
      <c r="T20" s="6"/>
    </row>
    <row r="21" spans="2:20" x14ac:dyDescent="0.15">
      <c r="L21" s="42"/>
      <c r="M21" s="40"/>
      <c r="N21" s="41">
        <v>0.16</v>
      </c>
      <c r="O21" s="42"/>
    </row>
    <row r="22" spans="2:20" x14ac:dyDescent="0.15">
      <c r="L22" s="42"/>
      <c r="M22" s="41">
        <f>1/(7-G1)-0.0001</f>
        <v>0.16656666666666667</v>
      </c>
      <c r="N22" s="41">
        <v>0.33</v>
      </c>
      <c r="O22" s="42"/>
    </row>
    <row r="23" spans="2:20" x14ac:dyDescent="0.15">
      <c r="L23" s="42"/>
      <c r="M23" s="41">
        <f>+M22*2</f>
        <v>0.33313333333333334</v>
      </c>
      <c r="N23" s="41">
        <v>0.5</v>
      </c>
      <c r="O23" s="42"/>
    </row>
    <row r="24" spans="2:20" x14ac:dyDescent="0.15">
      <c r="L24" s="42"/>
      <c r="M24" s="41">
        <f>+M22*3</f>
        <v>0.49970000000000003</v>
      </c>
      <c r="N24" s="41">
        <v>0.66</v>
      </c>
      <c r="O24" s="42"/>
    </row>
    <row r="25" spans="2:20" x14ac:dyDescent="0.15">
      <c r="L25" s="42"/>
      <c r="M25" s="41">
        <f>+M22*4</f>
        <v>0.66626666666666667</v>
      </c>
      <c r="N25" s="41">
        <v>0.83</v>
      </c>
      <c r="O25" s="42"/>
    </row>
    <row r="26" spans="2:20" x14ac:dyDescent="0.15">
      <c r="L26" s="42"/>
      <c r="M26" s="41"/>
      <c r="N26" s="41">
        <v>1</v>
      </c>
      <c r="O26" s="42"/>
    </row>
    <row r="27" spans="2:20" x14ac:dyDescent="0.15">
      <c r="L27" s="42"/>
      <c r="M27" s="40"/>
      <c r="N27" s="40"/>
      <c r="O27" s="42"/>
    </row>
    <row r="28" spans="2:20" ht="14" x14ac:dyDescent="0.15">
      <c r="L28" s="44"/>
      <c r="M28" s="40"/>
      <c r="N28" s="40"/>
      <c r="O28" s="42"/>
    </row>
    <row r="29" spans="2:20" ht="30.75" customHeight="1" x14ac:dyDescent="0.15">
      <c r="L29" s="45"/>
      <c r="M29" s="40">
        <f>IF(AND(K15&gt;=$M22,K15&lt;$N25),+$N25-K15,0)</f>
        <v>0</v>
      </c>
      <c r="N29" s="40"/>
      <c r="O29" s="42"/>
    </row>
    <row r="30" spans="2:20" ht="30.75" customHeight="1" x14ac:dyDescent="0.15">
      <c r="L30" s="44"/>
      <c r="M30" s="42"/>
      <c r="N30" s="42"/>
      <c r="O30" s="42"/>
    </row>
    <row r="31" spans="2:20" x14ac:dyDescent="0.15">
      <c r="L31" s="42"/>
      <c r="M31" s="42"/>
      <c r="N31" s="42"/>
      <c r="O31" s="42"/>
    </row>
    <row r="32" spans="2:20" x14ac:dyDescent="0.15">
      <c r="L32" s="42"/>
      <c r="M32" s="42"/>
      <c r="N32" s="42"/>
      <c r="O32" s="42"/>
    </row>
    <row r="33" spans="1:15" x14ac:dyDescent="0.15">
      <c r="L33" s="42"/>
      <c r="M33" s="42"/>
      <c r="N33" s="42"/>
      <c r="O33" s="42"/>
    </row>
    <row r="34" spans="1:15" x14ac:dyDescent="0.15">
      <c r="L34" s="42"/>
      <c r="M34" s="42"/>
      <c r="N34" s="42"/>
      <c r="O34" s="42"/>
    </row>
    <row r="35" spans="1:15" x14ac:dyDescent="0.15">
      <c r="L35" s="42"/>
      <c r="M35" s="42"/>
      <c r="N35" s="42"/>
      <c r="O35" s="42"/>
    </row>
    <row r="36" spans="1:15" x14ac:dyDescent="0.15"/>
    <row r="37" spans="1:15" x14ac:dyDescent="0.15"/>
    <row r="38" spans="1:15" x14ac:dyDescent="0.15"/>
    <row r="39" spans="1:15" x14ac:dyDescent="0.15">
      <c r="A39" s="9">
        <f>IF(D7&gt;D8,-1,1)</f>
        <v>1</v>
      </c>
    </row>
    <row r="40" spans="1:15" x14ac:dyDescent="0.15"/>
    <row r="41" spans="1:15" x14ac:dyDescent="0.15"/>
    <row r="42" spans="1:15" ht="14" x14ac:dyDescent="0.15">
      <c r="D42" s="40"/>
      <c r="E42" s="40"/>
      <c r="F42" s="40"/>
      <c r="G42" s="12">
        <f>IF($G1&gt;1,0,$D7)</f>
        <v>0</v>
      </c>
      <c r="H42" s="12">
        <f>IF($G$1&gt;2,0,$D7)</f>
        <v>0</v>
      </c>
      <c r="I42" s="12">
        <f>IF($G1&gt;3,0,$D7)</f>
        <v>0</v>
      </c>
      <c r="J42" s="12">
        <f>IF($G1&gt;4,0,$D7)</f>
        <v>0</v>
      </c>
      <c r="K42" s="12">
        <f>IF($G1&gt;5,0,$D7)</f>
        <v>0</v>
      </c>
      <c r="L42" s="12">
        <f>+$D7</f>
        <v>0</v>
      </c>
      <c r="M42" s="40"/>
    </row>
    <row r="43" spans="1:15" ht="14" x14ac:dyDescent="0.15">
      <c r="D43" s="40"/>
      <c r="E43" s="40"/>
      <c r="F43" s="40"/>
      <c r="G43" s="12">
        <f>IF(G1&gt;1,0,$D8)</f>
        <v>0</v>
      </c>
      <c r="H43" s="12">
        <f>IF($G$1&gt;2,0,$D8)</f>
        <v>0</v>
      </c>
      <c r="I43" s="12">
        <f>IF($G$1&gt;3,0,$D8)</f>
        <v>0</v>
      </c>
      <c r="J43" s="12">
        <f>IF($G$1&gt;4,0,$D8)</f>
        <v>0</v>
      </c>
      <c r="K43" s="12">
        <f>IF($G$1&gt;5,0,$D8)</f>
        <v>0</v>
      </c>
      <c r="L43" s="12">
        <f>+$D8</f>
        <v>0</v>
      </c>
      <c r="M43" s="40"/>
    </row>
    <row r="44" spans="1:15" x14ac:dyDescent="0.15">
      <c r="H44" s="10"/>
    </row>
    <row r="45" spans="1:15" x14ac:dyDescent="0.15">
      <c r="B45" s="3" t="s">
        <v>23</v>
      </c>
      <c r="H45" s="10"/>
    </row>
    <row r="46" spans="1:15" x14ac:dyDescent="0.15"/>
    <row r="47" spans="1:15" x14ac:dyDescent="0.15"/>
    <row r="48" spans="1:15" x14ac:dyDescent="0.15">
      <c r="O48" s="50" t="s">
        <v>37</v>
      </c>
    </row>
    <row r="49" x14ac:dyDescent="0.15"/>
  </sheetData>
  <sheetProtection algorithmName="SHA-512" hashValue="QBss6H96t2gkRJB1ZKxiqD7kgwxBRylj4X52TJIOttYZLmsM6QcUJA0ipWV8VvxejWt/yT4OGsc0Dpy95mlmaA==" saltValue="dmprVP/4r997dSD2ctO34g==" spinCount="100000" sheet="1" selectLockedCells="1"/>
  <mergeCells count="18">
    <mergeCell ref="F9:G9"/>
    <mergeCell ref="F18:G18"/>
    <mergeCell ref="B18:E18"/>
    <mergeCell ref="B9:E9"/>
    <mergeCell ref="G8:L8"/>
    <mergeCell ref="L3:N4"/>
    <mergeCell ref="K3:K4"/>
    <mergeCell ref="D3:E4"/>
    <mergeCell ref="J3:J4"/>
    <mergeCell ref="I3:I4"/>
    <mergeCell ref="G3:H4"/>
    <mergeCell ref="B3:C4"/>
    <mergeCell ref="D8:E8"/>
    <mergeCell ref="D7:E7"/>
    <mergeCell ref="D6:E6"/>
    <mergeCell ref="B6:C6"/>
    <mergeCell ref="B7:C7"/>
    <mergeCell ref="B8:C8"/>
  </mergeCells>
  <phoneticPr fontId="5" type="noConversion"/>
  <conditionalFormatting sqref="B21">
    <cfRule type="expression" dxfId="38" priority="21">
      <formula>"D6&gt;1"</formula>
    </cfRule>
  </conditionalFormatting>
  <conditionalFormatting sqref="F9">
    <cfRule type="expression" dxfId="37" priority="20">
      <formula>G1&gt;1</formula>
    </cfRule>
  </conditionalFormatting>
  <conditionalFormatting sqref="F18">
    <cfRule type="expression" dxfId="36" priority="8">
      <formula>G1&gt;1</formula>
    </cfRule>
  </conditionalFormatting>
  <conditionalFormatting sqref="H9">
    <cfRule type="expression" dxfId="35" priority="19">
      <formula>G1&gt;2</formula>
    </cfRule>
  </conditionalFormatting>
  <conditionalFormatting sqref="H18">
    <cfRule type="expression" dxfId="34" priority="7">
      <formula>G1&gt;2</formula>
    </cfRule>
  </conditionalFormatting>
  <conditionalFormatting sqref="I9">
    <cfRule type="expression" dxfId="33" priority="18">
      <formula>G1&gt;3</formula>
    </cfRule>
  </conditionalFormatting>
  <conditionalFormatting sqref="I18">
    <cfRule type="expression" dxfId="32" priority="6">
      <formula>G1&gt;3</formula>
    </cfRule>
  </conditionalFormatting>
  <conditionalFormatting sqref="J9">
    <cfRule type="expression" dxfId="31" priority="17">
      <formula>G1&gt;4</formula>
    </cfRule>
  </conditionalFormatting>
  <conditionalFormatting sqref="J18">
    <cfRule type="expression" dxfId="30" priority="5">
      <formula>G1&gt;4</formula>
    </cfRule>
  </conditionalFormatting>
  <conditionalFormatting sqref="K9">
    <cfRule type="expression" dxfId="29" priority="16">
      <formula>G1&gt;5</formula>
    </cfRule>
  </conditionalFormatting>
  <conditionalFormatting sqref="K18">
    <cfRule type="expression" dxfId="28" priority="4">
      <formula>G1&gt;5</formula>
    </cfRule>
  </conditionalFormatting>
  <dataValidations xWindow="1247" yWindow="523" count="4">
    <dataValidation type="whole" allowBlank="1" showErrorMessage="1" errorTitle="Month Required" error="Enter a whole number between 1 and 12." promptTitle="Enter Starting Month" prompt="Enter the number that correlates to the month of the year; Jan = 1, Feb = 2, Nov = 11, etc." sqref="D6:E6" xr:uid="{C2C0A4E6-E094-483B-A848-4E96B648B275}">
      <formula1>1</formula1>
      <formula2>12</formula2>
    </dataValidation>
    <dataValidation allowBlank="1" showInputMessage="1" showErrorMessage="1" promptTitle="Name" prompt="Enter your first and last name.  This will carry over to other tabs." sqref="G3:H4" xr:uid="{1FF64806-0589-42BD-B990-48DC39140EC5}"/>
    <dataValidation allowBlank="1" showInputMessage="1" showErrorMessage="1" promptTitle="Program" prompt="Enter your program name.  This will carry over to other tabs." sqref="J3:J4" xr:uid="{246372E7-29B0-45B2-85A3-31831E573750}"/>
    <dataValidation allowBlank="1" showInputMessage="1" showErrorMessage="1" promptTitle="Measure" prompt="Enter specifically what you are measuring.  For example, tracking steps, trips to the gym, days not eating sugar, etc." sqref="L3:N4" xr:uid="{8F72EDFA-1746-4E30-AECC-ED4386541832}"/>
  </dataValidations>
  <printOptions horizontalCentered="1" verticalCentered="1"/>
  <pageMargins left="0.3" right="0.3" top="1.25" bottom="1.05" header="0.5" footer="0.79"/>
  <pageSetup scale="55" orientation="landscape" useFirstPageNumber="1" horizontalDpi="300" verticalDpi="300" r:id="rId1"/>
  <headerFooter alignWithMargins="0">
    <oddHeader>&amp;L&amp;G&amp;C&amp;"Garamond,Bold"&amp;24INFLUENTIAL U&amp;"Garamond,Regular"&amp;20
&amp;A Measure</oddHeader>
    <oddFooter>&amp;L&amp;F&amp;R&amp;K000000Copyright 2011-2019 Influence Ecology, LLC</oddFooter>
  </headerFooter>
  <drawing r:id="rId2"/>
  <legacyDrawingHF r:id="rId3"/>
  <extLst>
    <ext xmlns:mx="http://schemas.microsoft.com/office/mac/excel/2008/main" uri="{64002731-A6B0-56B0-2670-7721B7C09600}">
      <mx:PLV Mode="1" OnePage="0" WScale="59"/>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29C91-176D-4930-B587-465147DC015C}">
  <dimension ref="A1:T49"/>
  <sheetViews>
    <sheetView showGridLines="0" showRowColHeaders="0" showRuler="0" view="pageLayout" zoomScaleNormal="100" workbookViewId="0">
      <selection activeCell="L3" sqref="L3:N4"/>
    </sheetView>
  </sheetViews>
  <sheetFormatPr baseColWidth="10" defaultColWidth="0" defaultRowHeight="12.75" customHeight="1" zeroHeight="1" x14ac:dyDescent="0.15"/>
  <cols>
    <col min="1" max="1" width="10.5" style="4" customWidth="1"/>
    <col min="2" max="2" width="26.33203125" style="3" customWidth="1"/>
    <col min="3" max="3" width="3.1640625" style="4" customWidth="1"/>
    <col min="4" max="4" width="12.6640625" style="4" bestFit="1" customWidth="1"/>
    <col min="5" max="5" width="2.83203125" style="4" customWidth="1"/>
    <col min="6" max="6" width="3.83203125" style="4" hidden="1" customWidth="1"/>
    <col min="7" max="12" width="21.33203125" style="4" customWidth="1"/>
    <col min="13" max="14" width="11.6640625" style="4" customWidth="1"/>
    <col min="15" max="15" width="11.5" style="4" customWidth="1"/>
    <col min="16" max="18" width="11.6640625" style="4" hidden="1" customWidth="1"/>
    <col min="19" max="20" width="0" style="4" hidden="1" customWidth="1"/>
    <col min="21" max="16384" width="11.5" style="4" hidden="1"/>
  </cols>
  <sheetData>
    <row r="1" spans="2:20" ht="27" customHeight="1" x14ac:dyDescent="0.15">
      <c r="G1" s="40">
        <f>+HEALTH!G1</f>
        <v>1</v>
      </c>
    </row>
    <row r="2" spans="2:20" ht="19.5" customHeight="1" x14ac:dyDescent="0.2">
      <c r="G2" s="49"/>
    </row>
    <row r="3" spans="2:20" ht="15" customHeight="1" x14ac:dyDescent="0.15">
      <c r="B3" s="83" t="str">
        <f>IF(D7&gt;D8,"DECREASE Money Measure","INCREASE Money Measure")</f>
        <v>INCREASE Money Measure</v>
      </c>
      <c r="C3" s="83"/>
      <c r="D3" s="92" t="s">
        <v>6</v>
      </c>
      <c r="E3" s="92"/>
      <c r="F3" s="24"/>
      <c r="G3" s="108" t="str">
        <f>+HEALTH!G3</f>
        <v>First Last Name</v>
      </c>
      <c r="H3" s="108"/>
      <c r="I3" s="92" t="s">
        <v>7</v>
      </c>
      <c r="J3" s="109" t="str">
        <f>+HEALTH!J3</f>
        <v>MEM/MAP/MAP2</v>
      </c>
      <c r="K3" s="92" t="s">
        <v>8</v>
      </c>
      <c r="L3" s="91" t="s">
        <v>9</v>
      </c>
      <c r="M3" s="91"/>
      <c r="N3" s="91"/>
    </row>
    <row r="4" spans="2:20" ht="17.25" customHeight="1" thickBot="1" x14ac:dyDescent="0.2">
      <c r="B4" s="84"/>
      <c r="C4" s="84"/>
      <c r="D4" s="92"/>
      <c r="E4" s="92"/>
      <c r="F4" s="24"/>
      <c r="G4" s="108"/>
      <c r="H4" s="108"/>
      <c r="I4" s="92"/>
      <c r="J4" s="109"/>
      <c r="K4" s="92"/>
      <c r="L4" s="91"/>
      <c r="M4" s="91"/>
      <c r="N4" s="91"/>
    </row>
    <row r="5" spans="2:20" s="5" customFormat="1" ht="21" customHeight="1" thickBot="1" x14ac:dyDescent="0.25">
      <c r="B5" s="1" t="s">
        <v>0</v>
      </c>
      <c r="C5" s="2"/>
      <c r="D5" s="8">
        <v>6</v>
      </c>
      <c r="E5" s="2"/>
      <c r="F5" s="2"/>
      <c r="G5" s="11" t="str">
        <f>+HEALTH!G5</f>
        <v>January 1 to 31</v>
      </c>
      <c r="H5" s="11" t="str">
        <f>+HEALTH!H5</f>
        <v>February 1 to 28 (or 29)</v>
      </c>
      <c r="I5" s="11" t="str">
        <f>+HEALTH!I5</f>
        <v>March 1 to 31</v>
      </c>
      <c r="J5" s="11" t="str">
        <f>+HEALTH!J5</f>
        <v>April 1 to 30</v>
      </c>
      <c r="K5" s="11" t="str">
        <f>+HEALTH!K5</f>
        <v>May 1 to 31</v>
      </c>
      <c r="L5" s="54" t="str">
        <f>+HEALTH!L5</f>
        <v>June 1 to 30</v>
      </c>
      <c r="M5" s="6"/>
      <c r="N5" s="6"/>
      <c r="O5" s="6"/>
      <c r="P5" s="6"/>
      <c r="Q5" s="6"/>
      <c r="R5" s="6"/>
      <c r="S5" s="6"/>
      <c r="T5" s="6"/>
    </row>
    <row r="6" spans="2:20" s="5" customFormat="1" ht="26.25" customHeight="1" thickBot="1" x14ac:dyDescent="0.25">
      <c r="B6" s="87" t="s">
        <v>14</v>
      </c>
      <c r="C6" s="88"/>
      <c r="D6" s="106" t="str">
        <f>TEXT(DATE(2000,+HEALTH!D6,1),"mmmm")</f>
        <v>January</v>
      </c>
      <c r="E6" s="107"/>
      <c r="G6" s="55" t="s">
        <v>35</v>
      </c>
      <c r="H6" s="56"/>
      <c r="I6" s="56"/>
      <c r="J6" s="56"/>
      <c r="K6" s="56"/>
      <c r="L6" s="57"/>
      <c r="M6" s="6"/>
      <c r="N6" s="6"/>
      <c r="O6" s="6"/>
      <c r="P6" s="6"/>
      <c r="Q6" s="6"/>
      <c r="R6" s="6"/>
      <c r="S6" s="6"/>
      <c r="T6" s="6"/>
    </row>
    <row r="7" spans="2:20" s="6" customFormat="1" ht="26.25" customHeight="1" thickBot="1" x14ac:dyDescent="0.25">
      <c r="B7" s="87" t="s">
        <v>13</v>
      </c>
      <c r="C7" s="88"/>
      <c r="D7" s="85">
        <v>0</v>
      </c>
      <c r="E7" s="86"/>
      <c r="F7" s="58"/>
      <c r="G7" s="55" t="s">
        <v>19</v>
      </c>
      <c r="H7" s="48"/>
      <c r="I7" s="48"/>
      <c r="J7" s="48"/>
      <c r="K7" s="48"/>
      <c r="L7" s="57"/>
    </row>
    <row r="8" spans="2:20" s="6" customFormat="1" ht="26.25" customHeight="1" thickBot="1" x14ac:dyDescent="0.25">
      <c r="B8" s="89" t="s">
        <v>15</v>
      </c>
      <c r="C8" s="90"/>
      <c r="D8" s="85">
        <v>0</v>
      </c>
      <c r="E8" s="86"/>
      <c r="F8" s="58"/>
      <c r="G8" s="104" t="s">
        <v>22</v>
      </c>
      <c r="H8" s="104"/>
      <c r="I8" s="104"/>
      <c r="J8" s="104"/>
      <c r="K8" s="104"/>
      <c r="L8" s="105"/>
    </row>
    <row r="9" spans="2:20" s="6" customFormat="1" ht="36.75" customHeight="1" thickBot="1" x14ac:dyDescent="0.25">
      <c r="B9" s="101" t="s">
        <v>16</v>
      </c>
      <c r="C9" s="102"/>
      <c r="D9" s="102"/>
      <c r="E9" s="103"/>
      <c r="F9" s="94">
        <v>0</v>
      </c>
      <c r="G9" s="95"/>
      <c r="H9" s="30">
        <v>0</v>
      </c>
      <c r="I9" s="30">
        <v>0</v>
      </c>
      <c r="J9" s="30">
        <v>0</v>
      </c>
      <c r="K9" s="30">
        <v>0</v>
      </c>
      <c r="L9" s="33">
        <v>0</v>
      </c>
    </row>
    <row r="10" spans="2:20" s="6" customFormat="1" ht="21" hidden="1" customHeight="1" x14ac:dyDescent="0.2">
      <c r="B10" s="25" t="s">
        <v>5</v>
      </c>
      <c r="C10" s="26"/>
      <c r="D10" s="59">
        <f>ABS(+D7-D8)+0.00000000001</f>
        <v>9.9999999999999994E-12</v>
      </c>
      <c r="E10" s="60"/>
      <c r="F10" s="60"/>
      <c r="G10" s="61"/>
      <c r="H10" s="61"/>
      <c r="I10" s="61"/>
      <c r="J10" s="61"/>
      <c r="K10" s="61"/>
      <c r="L10" s="62"/>
    </row>
    <row r="11" spans="2:20" s="6" customFormat="1" ht="12.75" hidden="1" customHeight="1" x14ac:dyDescent="0.2">
      <c r="B11" s="27" t="s">
        <v>1</v>
      </c>
      <c r="C11" s="21"/>
      <c r="D11" s="60"/>
      <c r="E11" s="60"/>
      <c r="F11" s="60"/>
      <c r="G11" s="61">
        <f t="shared" ref="G11:L12" si="0">+G42</f>
        <v>0</v>
      </c>
      <c r="H11" s="61">
        <f t="shared" si="0"/>
        <v>0</v>
      </c>
      <c r="I11" s="61">
        <f t="shared" si="0"/>
        <v>0</v>
      </c>
      <c r="J11" s="61">
        <f t="shared" si="0"/>
        <v>0</v>
      </c>
      <c r="K11" s="61">
        <f t="shared" si="0"/>
        <v>0</v>
      </c>
      <c r="L11" s="62">
        <f t="shared" si="0"/>
        <v>0</v>
      </c>
    </row>
    <row r="12" spans="2:20" s="6" customFormat="1" ht="12.75" hidden="1" customHeight="1" x14ac:dyDescent="0.2">
      <c r="B12" s="27" t="s">
        <v>2</v>
      </c>
      <c r="C12" s="21"/>
      <c r="D12" s="60"/>
      <c r="E12" s="60"/>
      <c r="F12" s="60"/>
      <c r="G12" s="61">
        <f t="shared" si="0"/>
        <v>0</v>
      </c>
      <c r="H12" s="61">
        <f t="shared" si="0"/>
        <v>0</v>
      </c>
      <c r="I12" s="61">
        <f t="shared" si="0"/>
        <v>0</v>
      </c>
      <c r="J12" s="61">
        <f t="shared" si="0"/>
        <v>0</v>
      </c>
      <c r="K12" s="61">
        <f t="shared" si="0"/>
        <v>0</v>
      </c>
      <c r="L12" s="62">
        <f t="shared" si="0"/>
        <v>0</v>
      </c>
    </row>
    <row r="13" spans="2:20" s="6" customFormat="1" ht="12.75" hidden="1" customHeight="1" x14ac:dyDescent="0.2">
      <c r="B13" s="27" t="s">
        <v>3</v>
      </c>
      <c r="C13" s="28"/>
      <c r="D13" s="63"/>
      <c r="E13" s="63"/>
      <c r="F13" s="63"/>
      <c r="G13" s="64">
        <f>F9</f>
        <v>0</v>
      </c>
      <c r="H13" s="64">
        <f>H9</f>
        <v>0</v>
      </c>
      <c r="I13" s="64">
        <f>I9</f>
        <v>0</v>
      </c>
      <c r="J13" s="64">
        <f>J9</f>
        <v>0</v>
      </c>
      <c r="K13" s="64">
        <f>K9</f>
        <v>0</v>
      </c>
      <c r="L13" s="65">
        <f>+L9</f>
        <v>0</v>
      </c>
    </row>
    <row r="14" spans="2:20" s="6" customFormat="1" ht="12.75" hidden="1" customHeight="1" x14ac:dyDescent="0.2">
      <c r="B14" s="27"/>
      <c r="C14" s="21"/>
      <c r="D14" s="21"/>
      <c r="E14" s="21"/>
      <c r="F14" s="21"/>
      <c r="G14" s="22"/>
      <c r="H14" s="15"/>
      <c r="I14" s="15"/>
      <c r="J14" s="15"/>
      <c r="K14" s="15"/>
      <c r="L14" s="36"/>
    </row>
    <row r="15" spans="2:20" s="6" customFormat="1" ht="12.75" hidden="1" customHeight="1" x14ac:dyDescent="0.2">
      <c r="B15" s="27" t="s">
        <v>4</v>
      </c>
      <c r="C15" s="21"/>
      <c r="D15" s="21"/>
      <c r="E15" s="21"/>
      <c r="F15" s="21"/>
      <c r="G15" s="16">
        <f>$A$39*(+F9-G42)/$D10</f>
        <v>0</v>
      </c>
      <c r="H15" s="16">
        <f>$A$39*(+H9-H42)/$D10</f>
        <v>0</v>
      </c>
      <c r="I15" s="16">
        <f>$A$39*(+I9-I42)/$D10</f>
        <v>0</v>
      </c>
      <c r="J15" s="16">
        <f>$A$39*(+J9-J42)/$D10</f>
        <v>0</v>
      </c>
      <c r="K15" s="16">
        <f>$A$39*(+K9-K42)/$D10</f>
        <v>0</v>
      </c>
      <c r="L15" s="37">
        <f>$A$39*(+L9-L42)/$D10</f>
        <v>0</v>
      </c>
    </row>
    <row r="16" spans="2:20" s="6" customFormat="1" ht="12.75" hidden="1" customHeight="1" x14ac:dyDescent="0.2">
      <c r="B16" s="17" t="s">
        <v>11</v>
      </c>
      <c r="C16" s="21"/>
      <c r="D16" s="21"/>
      <c r="E16" s="21"/>
      <c r="F16" s="21"/>
      <c r="H16" s="66">
        <f>IF($G$1=2,IF(H15&gt;=$M22,+$N22-H15,0),0)</f>
        <v>0</v>
      </c>
      <c r="I16" s="66">
        <f>IF($G$1=2,IF(AND(I15&gt;=$M23,I15&lt;$N23),+$N23-I15,0),IF($G$1=3,IF(AND(I15&gt;=$M22,I15&lt;$N23),+$N23-I15,0),0))</f>
        <v>0</v>
      </c>
      <c r="J16" s="66">
        <f>IF($G$1=2,IF(AND(J15&gt;=$M24,J15&lt;$N24),+$N24-J15,0),IF($G$1=3,IF(AND(J15&gt;=$M23,J15&lt;$N24),+$N24-J15,0),IF($G$1=4,IF(AND(J15&gt;=$M22,J15&lt;$N24),+$N24-J15,0),0)))</f>
        <v>0</v>
      </c>
      <c r="K16" s="66">
        <f>IF($G$1=2,IF(AND(K15&gt;=$M25,K15&lt;$N25),+$N25-K15,0),IF($G$1=3,IF(AND(K15&gt;=$M24,K15&lt;$N25),+$N25-K15,0),IF($G$1=4,IF(AND(K15&gt;=$M23,K15&lt;$N25),+$N25-K15,0),IF($G$1=5,IF(AND(K15&gt;=$M22,K15&lt;$N25),+$N25-K15,0),0))))</f>
        <v>0</v>
      </c>
      <c r="L16" s="38"/>
    </row>
    <row r="17" spans="2:20" s="6" customFormat="1" ht="17.25" hidden="1" customHeight="1" thickBot="1" x14ac:dyDescent="0.25">
      <c r="B17" s="17"/>
      <c r="C17" s="21"/>
      <c r="D17" s="21"/>
      <c r="E17" s="21"/>
      <c r="F17" s="21"/>
      <c r="G17" s="15"/>
      <c r="H17" s="15"/>
      <c r="I17" s="15"/>
      <c r="J17" s="15"/>
      <c r="K17" s="15"/>
      <c r="L17" s="36"/>
    </row>
    <row r="18" spans="2:20" s="6" customFormat="1" ht="36.75" customHeight="1" thickBot="1" x14ac:dyDescent="0.25">
      <c r="B18" s="98" t="s">
        <v>18</v>
      </c>
      <c r="C18" s="99"/>
      <c r="D18" s="99"/>
      <c r="E18" s="100"/>
      <c r="F18" s="96">
        <f>IF(F9=0,IF($D8=0,G15,""),G15+G16)</f>
        <v>0</v>
      </c>
      <c r="G18" s="97"/>
      <c r="H18" s="29">
        <f>IF(H9=0,IF($D8=0,H15,""),H15+H16)</f>
        <v>0</v>
      </c>
      <c r="I18" s="29">
        <f t="shared" ref="I18" si="1">IF(I9=0,IF($D8=0,I15,""),I15+I16)</f>
        <v>0</v>
      </c>
      <c r="J18" s="29">
        <f>IF(J9=0,IF($D8=0,J15,""),J15+J16)</f>
        <v>0</v>
      </c>
      <c r="K18" s="29">
        <f>IF(K9=0,IF($D8=0,K15,""),K15+K16)</f>
        <v>0</v>
      </c>
      <c r="L18" s="39">
        <f>IF(L9=0,IF($D8=0,L15,""),L15)</f>
        <v>0</v>
      </c>
    </row>
    <row r="19" spans="2:20" s="6" customFormat="1" ht="19.5" customHeight="1" x14ac:dyDescent="0.2">
      <c r="B19" s="7"/>
    </row>
    <row r="20" spans="2:20" ht="85.5" customHeight="1" x14ac:dyDescent="0.2">
      <c r="L20" s="42"/>
      <c r="M20" s="40"/>
      <c r="N20" s="40"/>
      <c r="O20" s="43"/>
      <c r="P20" s="6"/>
      <c r="Q20" s="6"/>
      <c r="R20" s="6"/>
      <c r="S20" s="6"/>
      <c r="T20" s="6"/>
    </row>
    <row r="21" spans="2:20" ht="13" x14ac:dyDescent="0.15">
      <c r="L21" s="42"/>
      <c r="M21" s="40"/>
      <c r="N21" s="67">
        <v>0.16</v>
      </c>
      <c r="O21" s="42"/>
    </row>
    <row r="22" spans="2:20" ht="13" x14ac:dyDescent="0.15">
      <c r="L22" s="42"/>
      <c r="M22" s="67">
        <f>1/(7-G1)-0.0001</f>
        <v>0.16656666666666667</v>
      </c>
      <c r="N22" s="67">
        <v>0.33</v>
      </c>
      <c r="O22" s="42"/>
    </row>
    <row r="23" spans="2:20" ht="13" x14ac:dyDescent="0.15">
      <c r="L23" s="42"/>
      <c r="M23" s="67">
        <f>+M22*2</f>
        <v>0.33313333333333334</v>
      </c>
      <c r="N23" s="67">
        <v>0.5</v>
      </c>
      <c r="O23" s="42"/>
    </row>
    <row r="24" spans="2:20" ht="13" x14ac:dyDescent="0.15">
      <c r="L24" s="42"/>
      <c r="M24" s="67">
        <f>+M22*3</f>
        <v>0.49970000000000003</v>
      </c>
      <c r="N24" s="67">
        <v>0.66</v>
      </c>
      <c r="O24" s="42"/>
    </row>
    <row r="25" spans="2:20" ht="13" x14ac:dyDescent="0.15">
      <c r="L25" s="42"/>
      <c r="M25" s="67">
        <f>+M22*4</f>
        <v>0.66626666666666667</v>
      </c>
      <c r="N25" s="67">
        <v>0.83</v>
      </c>
      <c r="O25" s="42"/>
    </row>
    <row r="26" spans="2:20" ht="13" x14ac:dyDescent="0.15">
      <c r="L26" s="42"/>
      <c r="M26" s="67"/>
      <c r="N26" s="67">
        <v>1</v>
      </c>
      <c r="O26" s="42"/>
    </row>
    <row r="27" spans="2:20" ht="13" x14ac:dyDescent="0.15">
      <c r="L27" s="42"/>
      <c r="M27" s="40"/>
      <c r="N27" s="40"/>
      <c r="O27" s="42"/>
    </row>
    <row r="28" spans="2:20" ht="14" x14ac:dyDescent="0.15">
      <c r="L28" s="44"/>
      <c r="M28" s="40"/>
      <c r="N28" s="40"/>
      <c r="O28" s="42"/>
    </row>
    <row r="29" spans="2:20" ht="30.75" customHeight="1" x14ac:dyDescent="0.15">
      <c r="L29" s="45"/>
      <c r="M29" s="40">
        <f>IF(AND(K15&gt;=$M22,K15&lt;$N25),+$N25-K15,0)</f>
        <v>0</v>
      </c>
      <c r="N29" s="40"/>
      <c r="O29" s="42"/>
    </row>
    <row r="30" spans="2:20" ht="30.75" customHeight="1" x14ac:dyDescent="0.15">
      <c r="L30" s="44"/>
      <c r="M30" s="42"/>
      <c r="N30" s="42"/>
      <c r="O30" s="42"/>
    </row>
    <row r="31" spans="2:20" ht="13" x14ac:dyDescent="0.15">
      <c r="L31" s="42"/>
      <c r="M31" s="42"/>
      <c r="N31" s="42"/>
      <c r="O31" s="42"/>
    </row>
    <row r="32" spans="2:20" ht="13" x14ac:dyDescent="0.15">
      <c r="L32" s="42"/>
      <c r="M32" s="42"/>
      <c r="N32" s="42"/>
      <c r="O32" s="42"/>
    </row>
    <row r="33" spans="1:15" ht="13" x14ac:dyDescent="0.15">
      <c r="L33" s="42"/>
      <c r="M33" s="42"/>
      <c r="N33" s="42"/>
      <c r="O33" s="42"/>
    </row>
    <row r="34" spans="1:15" ht="13" x14ac:dyDescent="0.15">
      <c r="L34" s="42"/>
      <c r="M34" s="42"/>
      <c r="N34" s="42"/>
      <c r="O34" s="42"/>
    </row>
    <row r="35" spans="1:15" ht="13" x14ac:dyDescent="0.15">
      <c r="L35" s="42"/>
      <c r="M35" s="42"/>
      <c r="N35" s="42"/>
      <c r="O35" s="42"/>
    </row>
    <row r="36" spans="1:15" ht="13" x14ac:dyDescent="0.15"/>
    <row r="37" spans="1:15" ht="13" x14ac:dyDescent="0.15"/>
    <row r="38" spans="1:15" ht="13" x14ac:dyDescent="0.15"/>
    <row r="39" spans="1:15" ht="13" x14ac:dyDescent="0.15">
      <c r="A39" s="9">
        <f>IF(D7&gt;D8,-1,1)</f>
        <v>1</v>
      </c>
    </row>
    <row r="40" spans="1:15" ht="13" x14ac:dyDescent="0.15"/>
    <row r="41" spans="1:15" ht="13" x14ac:dyDescent="0.15"/>
    <row r="42" spans="1:15" ht="14" x14ac:dyDescent="0.15">
      <c r="D42" s="40"/>
      <c r="E42" s="40"/>
      <c r="F42" s="40"/>
      <c r="G42" s="68">
        <f>IF($G1&gt;1,0,$D7)</f>
        <v>0</v>
      </c>
      <c r="H42" s="68">
        <f>IF($G$1&gt;2,0,$D7)</f>
        <v>0</v>
      </c>
      <c r="I42" s="68">
        <f>IF($G1&gt;3,0,$D7)</f>
        <v>0</v>
      </c>
      <c r="J42" s="68">
        <f>IF($G1&gt;4,0,$D7)</f>
        <v>0</v>
      </c>
      <c r="K42" s="68">
        <f>IF($G1&gt;5,0,$D7)</f>
        <v>0</v>
      </c>
      <c r="L42" s="68">
        <f>+$D7</f>
        <v>0</v>
      </c>
      <c r="M42" s="40"/>
    </row>
    <row r="43" spans="1:15" ht="14" x14ac:dyDescent="0.15">
      <c r="D43" s="40"/>
      <c r="E43" s="40"/>
      <c r="F43" s="40"/>
      <c r="G43" s="68">
        <f>IF(G1&gt;1,0,$D8)</f>
        <v>0</v>
      </c>
      <c r="H43" s="68">
        <f>IF($G$1&gt;2,0,$D8)</f>
        <v>0</v>
      </c>
      <c r="I43" s="68">
        <f>IF($G$1&gt;3,0,$D8)</f>
        <v>0</v>
      </c>
      <c r="J43" s="68">
        <f>IF($G$1&gt;4,0,$D8)</f>
        <v>0</v>
      </c>
      <c r="K43" s="68">
        <f>IF($G$1&gt;5,0,$D8)</f>
        <v>0</v>
      </c>
      <c r="L43" s="68">
        <f>+$D8</f>
        <v>0</v>
      </c>
      <c r="M43" s="40"/>
    </row>
    <row r="44" spans="1:15" ht="13" x14ac:dyDescent="0.15">
      <c r="H44" s="10"/>
    </row>
    <row r="45" spans="1:15" ht="13" x14ac:dyDescent="0.15">
      <c r="B45" s="3" t="s">
        <v>23</v>
      </c>
      <c r="H45" s="10"/>
    </row>
    <row r="46" spans="1:15" ht="13" x14ac:dyDescent="0.15"/>
    <row r="47" spans="1:15" ht="13" x14ac:dyDescent="0.15"/>
    <row r="48" spans="1:15" ht="13" x14ac:dyDescent="0.15">
      <c r="O48" s="50" t="s">
        <v>37</v>
      </c>
    </row>
    <row r="49" ht="13" x14ac:dyDescent="0.15"/>
  </sheetData>
  <sheetProtection algorithmName="SHA-512" hashValue="7eBF7VRN42FDzaLbGaTCTywASlbSwIoXg7XtT2JDpg5obnJ7w673emncjLO4KHWfHgpmvkRpGiyhfarebDrvJA==" saltValue="S2zF5iA/R8VB0MWT68vWkA==" spinCount="100000" sheet="1" selectLockedCells="1"/>
  <mergeCells count="18">
    <mergeCell ref="B9:E9"/>
    <mergeCell ref="F9:G9"/>
    <mergeCell ref="B18:E18"/>
    <mergeCell ref="F18:G18"/>
    <mergeCell ref="B8:C8"/>
    <mergeCell ref="D8:E8"/>
    <mergeCell ref="G8:L8"/>
    <mergeCell ref="L3:N4"/>
    <mergeCell ref="B6:C6"/>
    <mergeCell ref="D6:E6"/>
    <mergeCell ref="B7:C7"/>
    <mergeCell ref="D7:E7"/>
    <mergeCell ref="B3:C4"/>
    <mergeCell ref="D3:E4"/>
    <mergeCell ref="G3:H4"/>
    <mergeCell ref="I3:I4"/>
    <mergeCell ref="J3:J4"/>
    <mergeCell ref="K3:K4"/>
  </mergeCells>
  <conditionalFormatting sqref="B21">
    <cfRule type="expression" dxfId="27" priority="11">
      <formula>"D6&gt;1"</formula>
    </cfRule>
  </conditionalFormatting>
  <conditionalFormatting sqref="F9">
    <cfRule type="expression" dxfId="26" priority="10">
      <formula>G1&gt;1</formula>
    </cfRule>
  </conditionalFormatting>
  <conditionalFormatting sqref="F18">
    <cfRule type="expression" dxfId="25" priority="5">
      <formula>G1&gt;1</formula>
    </cfRule>
  </conditionalFormatting>
  <conditionalFormatting sqref="H9">
    <cfRule type="expression" dxfId="24" priority="9">
      <formula>G1&gt;2</formula>
    </cfRule>
  </conditionalFormatting>
  <conditionalFormatting sqref="H18">
    <cfRule type="expression" dxfId="23" priority="4">
      <formula>G1&gt;2</formula>
    </cfRule>
  </conditionalFormatting>
  <conditionalFormatting sqref="I9">
    <cfRule type="expression" dxfId="22" priority="8">
      <formula>G1&gt;3</formula>
    </cfRule>
  </conditionalFormatting>
  <conditionalFormatting sqref="I18">
    <cfRule type="expression" dxfId="21" priority="3">
      <formula>G1&gt;3</formula>
    </cfRule>
  </conditionalFormatting>
  <conditionalFormatting sqref="J9">
    <cfRule type="expression" dxfId="20" priority="7">
      <formula>G1&gt;4</formula>
    </cfRule>
  </conditionalFormatting>
  <conditionalFormatting sqref="J18">
    <cfRule type="expression" dxfId="19" priority="2">
      <formula>G1&gt;4</formula>
    </cfRule>
  </conditionalFormatting>
  <conditionalFormatting sqref="K9">
    <cfRule type="expression" dxfId="18" priority="6">
      <formula>G1&gt;5</formula>
    </cfRule>
  </conditionalFormatting>
  <conditionalFormatting sqref="K18">
    <cfRule type="expression" dxfId="17" priority="1">
      <formula>G1&gt;5</formula>
    </cfRule>
  </conditionalFormatting>
  <dataValidations count="3">
    <dataValidation allowBlank="1" showInputMessage="1" showErrorMessage="1" promptTitle="Measure" prompt="Enter specifically what you are measuring.  For example, invitations to be made, reducing my debt, saving money, etc." sqref="L3:N4" xr:uid="{8243EE1A-C4C7-40BA-91AD-78ACF14168C6}"/>
    <dataValidation allowBlank="1" showErrorMessage="1" sqref="J3:J4 G3:H4" xr:uid="{18623C80-C22C-449E-BC78-E45A73840F89}"/>
    <dataValidation allowBlank="1" sqref="D6:E6" xr:uid="{7EEA3F5A-8616-4FBF-95C7-A50381DBEB2B}"/>
  </dataValidations>
  <printOptions horizontalCentered="1" verticalCentered="1"/>
  <pageMargins left="0.3" right="0.3" top="1.25" bottom="1.05" header="0.5" footer="0.79"/>
  <pageSetup scale="55" orientation="landscape" useFirstPageNumber="1" horizontalDpi="300" verticalDpi="300" r:id="rId1"/>
  <headerFooter alignWithMargins="0">
    <oddHeader>&amp;L&amp;G
&amp;C&amp;"Garamond,Bold"&amp;24INFLUENTIAL U&amp;"Garamond,Regular"&amp;20
&amp;A Measure</oddHeader>
    <oddFooter>&amp;L&amp;F&amp;R&amp;K000000Copyright 2011-2019 Influence Ecology, LLC</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0E2E-C245-4D18-8CDA-772F48FD4BDB}">
  <dimension ref="A1:P56"/>
  <sheetViews>
    <sheetView showGridLines="0" showRowColHeaders="0" showRuler="0" view="pageLayout" zoomScaleNormal="100" workbookViewId="0">
      <selection activeCell="F9" sqref="F9:G9"/>
    </sheetView>
  </sheetViews>
  <sheetFormatPr baseColWidth="10" defaultColWidth="0" defaultRowHeight="13" zeroHeight="1" x14ac:dyDescent="0.15"/>
  <cols>
    <col min="1" max="1" width="10.5" style="4" customWidth="1"/>
    <col min="2" max="2" width="26.33203125" style="3" customWidth="1"/>
    <col min="3" max="3" width="3.1640625" style="4" customWidth="1"/>
    <col min="4" max="4" width="12.6640625" style="4" bestFit="1" customWidth="1"/>
    <col min="5" max="5" width="2.83203125" style="4" customWidth="1"/>
    <col min="6" max="6" width="3.83203125" style="4" hidden="1" customWidth="1"/>
    <col min="7" max="12" width="21.33203125" style="4" customWidth="1"/>
    <col min="13" max="14" width="11.6640625" style="4" customWidth="1"/>
    <col min="15" max="15" width="11.5" style="4" customWidth="1"/>
    <col min="16" max="16" width="11.6640625" style="4" hidden="1" customWidth="1"/>
    <col min="17" max="16384" width="11.5" style="4" hidden="1"/>
  </cols>
  <sheetData>
    <row r="1" spans="2:16" ht="27" customHeight="1" x14ac:dyDescent="0.15">
      <c r="G1" s="40">
        <f>+HEALTH!G1</f>
        <v>1</v>
      </c>
    </row>
    <row r="2" spans="2:16" ht="19.5" customHeight="1" x14ac:dyDescent="0.2">
      <c r="G2" s="69"/>
    </row>
    <row r="3" spans="2:16" ht="15" customHeight="1" x14ac:dyDescent="0.15">
      <c r="B3" s="83"/>
      <c r="C3" s="83"/>
      <c r="D3" s="92" t="s">
        <v>6</v>
      </c>
      <c r="E3" s="92"/>
      <c r="F3" s="24"/>
      <c r="G3" s="108" t="str">
        <f>+HEALTH!G3</f>
        <v>First Last Name</v>
      </c>
      <c r="H3" s="108"/>
      <c r="I3" s="92" t="s">
        <v>7</v>
      </c>
      <c r="J3" s="109" t="str">
        <f>+HEALTH!J3</f>
        <v>MEM/MAP/MAP2</v>
      </c>
      <c r="K3" s="92" t="s">
        <v>8</v>
      </c>
      <c r="L3" s="108" t="s">
        <v>24</v>
      </c>
      <c r="M3" s="108"/>
      <c r="N3" s="108"/>
    </row>
    <row r="4" spans="2:16" ht="17.25" customHeight="1" thickBot="1" x14ac:dyDescent="0.2">
      <c r="B4" s="84"/>
      <c r="C4" s="84"/>
      <c r="D4" s="125"/>
      <c r="E4" s="125"/>
      <c r="F4" s="24"/>
      <c r="G4" s="126"/>
      <c r="H4" s="126"/>
      <c r="I4" s="125"/>
      <c r="J4" s="127"/>
      <c r="K4" s="125"/>
      <c r="L4" s="108"/>
      <c r="M4" s="108"/>
      <c r="N4" s="108"/>
    </row>
    <row r="5" spans="2:16" s="5" customFormat="1" ht="21" customHeight="1" thickBot="1" x14ac:dyDescent="0.25">
      <c r="B5" s="1" t="s">
        <v>0</v>
      </c>
      <c r="C5" s="2"/>
      <c r="D5" s="8">
        <v>6</v>
      </c>
      <c r="E5" s="2"/>
      <c r="F5" s="2"/>
      <c r="G5" s="11" t="str">
        <f>+HEALTH!G5</f>
        <v>January 1 to 31</v>
      </c>
      <c r="H5" s="11" t="str">
        <f>+HEALTH!H5</f>
        <v>February 1 to 28 (or 29)</v>
      </c>
      <c r="I5" s="11" t="str">
        <f>+HEALTH!I5</f>
        <v>March 1 to 31</v>
      </c>
      <c r="J5" s="11" t="str">
        <f>+HEALTH!J5</f>
        <v>April 1 to 30</v>
      </c>
      <c r="K5" s="11" t="str">
        <f>+HEALTH!K5</f>
        <v>May 1 to 31</v>
      </c>
      <c r="L5" s="54" t="str">
        <f>+HEALTH!L5</f>
        <v>June 1 to 30</v>
      </c>
      <c r="M5" s="6"/>
      <c r="N5" s="6"/>
      <c r="O5" s="6"/>
      <c r="P5" s="6"/>
    </row>
    <row r="6" spans="2:16" s="5" customFormat="1" ht="26.25" customHeight="1" thickBot="1" x14ac:dyDescent="0.25">
      <c r="B6" s="87" t="s">
        <v>25</v>
      </c>
      <c r="C6" s="88"/>
      <c r="D6" s="106" t="str">
        <f>TEXT(DATE(2000,+HEALTH!D6,1),"mmmm")</f>
        <v>January</v>
      </c>
      <c r="E6" s="107"/>
      <c r="G6" s="70" t="s">
        <v>26</v>
      </c>
      <c r="H6" s="68"/>
      <c r="I6" s="68"/>
      <c r="J6" s="68"/>
      <c r="K6" s="68"/>
      <c r="L6" s="71"/>
      <c r="M6" s="6"/>
      <c r="N6" s="6"/>
      <c r="O6" s="6"/>
      <c r="P6" s="6"/>
    </row>
    <row r="7" spans="2:16" s="6" customFormat="1" ht="26.25" customHeight="1" thickBot="1" x14ac:dyDescent="0.25">
      <c r="B7" s="89" t="s">
        <v>27</v>
      </c>
      <c r="C7" s="90"/>
      <c r="D7" s="123">
        <v>0</v>
      </c>
      <c r="E7" s="124"/>
      <c r="F7" s="58"/>
      <c r="G7" s="70" t="s">
        <v>28</v>
      </c>
      <c r="L7" s="71"/>
    </row>
    <row r="8" spans="2:16" s="6" customFormat="1" ht="26.25" customHeight="1" thickBot="1" x14ac:dyDescent="0.25">
      <c r="B8" s="111"/>
      <c r="C8" s="112"/>
      <c r="D8" s="112"/>
      <c r="E8" s="113"/>
      <c r="F8" s="58"/>
      <c r="G8" s="114" t="s">
        <v>29</v>
      </c>
      <c r="H8" s="114"/>
      <c r="I8" s="114"/>
      <c r="J8" s="114"/>
      <c r="K8" s="114"/>
      <c r="L8" s="115"/>
    </row>
    <row r="9" spans="2:16" s="6" customFormat="1" ht="36.75" customHeight="1" thickBot="1" x14ac:dyDescent="0.25">
      <c r="B9" s="101" t="s">
        <v>30</v>
      </c>
      <c r="C9" s="102"/>
      <c r="D9" s="102"/>
      <c r="E9" s="103"/>
      <c r="F9" s="116">
        <v>0</v>
      </c>
      <c r="G9" s="117"/>
      <c r="H9" s="51">
        <v>0</v>
      </c>
      <c r="I9" s="51">
        <v>0</v>
      </c>
      <c r="J9" s="51">
        <v>0</v>
      </c>
      <c r="K9" s="51">
        <v>0</v>
      </c>
      <c r="L9" s="52">
        <v>0</v>
      </c>
    </row>
    <row r="10" spans="2:16" s="6" customFormat="1" ht="36.75" customHeight="1" thickBot="1" x14ac:dyDescent="0.25">
      <c r="B10" s="118" t="s">
        <v>31</v>
      </c>
      <c r="C10" s="119"/>
      <c r="D10" s="119"/>
      <c r="E10" s="120"/>
      <c r="F10" s="121">
        <f>+F9</f>
        <v>0</v>
      </c>
      <c r="G10" s="122"/>
      <c r="H10" s="72">
        <f>+F10+H9</f>
        <v>0</v>
      </c>
      <c r="I10" s="72">
        <f>+H10+I9</f>
        <v>0</v>
      </c>
      <c r="J10" s="72">
        <f t="shared" ref="J10:K10" si="0">+I10+J9</f>
        <v>0</v>
      </c>
      <c r="K10" s="72">
        <f t="shared" si="0"/>
        <v>0</v>
      </c>
      <c r="L10" s="73">
        <f>+K10+L9</f>
        <v>0</v>
      </c>
    </row>
    <row r="11" spans="2:16" s="6" customFormat="1" ht="21" hidden="1" customHeight="1" x14ac:dyDescent="0.2">
      <c r="B11" s="25"/>
      <c r="C11" s="26"/>
      <c r="D11" s="59"/>
      <c r="E11" s="60"/>
      <c r="F11" s="60"/>
      <c r="G11" s="61"/>
      <c r="H11" s="61"/>
      <c r="I11" s="61"/>
      <c r="J11" s="61"/>
      <c r="K11" s="61"/>
      <c r="L11" s="74"/>
    </row>
    <row r="12" spans="2:16" s="6" customFormat="1" ht="12.75" hidden="1" customHeight="1" x14ac:dyDescent="0.2">
      <c r="B12" s="27"/>
      <c r="C12" s="21"/>
      <c r="D12" s="60"/>
      <c r="E12" s="60"/>
      <c r="F12" s="60"/>
      <c r="G12" s="61"/>
      <c r="H12" s="61"/>
      <c r="I12" s="61"/>
      <c r="J12" s="61"/>
      <c r="K12" s="61"/>
      <c r="L12" s="74"/>
    </row>
    <row r="13" spans="2:16" s="6" customFormat="1" ht="12.75" hidden="1" customHeight="1" x14ac:dyDescent="0.2">
      <c r="B13" s="27" t="s">
        <v>2</v>
      </c>
      <c r="C13" s="21"/>
      <c r="D13" s="60"/>
      <c r="E13" s="60"/>
      <c r="F13" s="60"/>
      <c r="G13" s="61">
        <f>+G44</f>
        <v>0</v>
      </c>
      <c r="H13" s="61">
        <f>+H44+G13</f>
        <v>0</v>
      </c>
      <c r="I13" s="61">
        <f t="shared" ref="I13:L13" si="1">+I44+H13</f>
        <v>0</v>
      </c>
      <c r="J13" s="61">
        <f t="shared" si="1"/>
        <v>0</v>
      </c>
      <c r="K13" s="61">
        <f t="shared" si="1"/>
        <v>0</v>
      </c>
      <c r="L13" s="61">
        <f t="shared" si="1"/>
        <v>0</v>
      </c>
    </row>
    <row r="14" spans="2:16" s="6" customFormat="1" ht="12.75" hidden="1" customHeight="1" x14ac:dyDescent="0.2">
      <c r="B14" s="27" t="s">
        <v>3</v>
      </c>
      <c r="C14" s="28"/>
      <c r="D14" s="63"/>
      <c r="E14" s="63"/>
      <c r="F14" s="63"/>
      <c r="G14" s="64">
        <f>+F10</f>
        <v>0</v>
      </c>
      <c r="H14" s="64">
        <f>+H10</f>
        <v>0</v>
      </c>
      <c r="I14" s="64">
        <f t="shared" ref="I14:L14" si="2">+I10</f>
        <v>0</v>
      </c>
      <c r="J14" s="64">
        <f t="shared" si="2"/>
        <v>0</v>
      </c>
      <c r="K14" s="64">
        <f t="shared" si="2"/>
        <v>0</v>
      </c>
      <c r="L14" s="64">
        <f t="shared" si="2"/>
        <v>0</v>
      </c>
    </row>
    <row r="15" spans="2:16" s="6" customFormat="1" ht="12.75" hidden="1" customHeight="1" x14ac:dyDescent="0.2">
      <c r="B15" s="27"/>
      <c r="C15" s="21"/>
      <c r="D15" s="21"/>
      <c r="E15" s="21"/>
      <c r="F15" s="21"/>
      <c r="G15" s="22"/>
      <c r="H15" s="15"/>
      <c r="I15" s="15"/>
      <c r="J15" s="15"/>
      <c r="K15" s="15"/>
      <c r="L15" s="75"/>
    </row>
    <row r="16" spans="2:16" s="6" customFormat="1" ht="12.75" hidden="1" customHeight="1" x14ac:dyDescent="0.2">
      <c r="B16" s="27" t="s">
        <v>4</v>
      </c>
      <c r="C16" s="21"/>
      <c r="D16" s="21"/>
      <c r="E16" s="21"/>
      <c r="F16" s="21"/>
      <c r="G16" s="82">
        <f>IF(G13=0,0,G14/G13)</f>
        <v>0</v>
      </c>
      <c r="H16" s="82">
        <f>IF(H13=0,0,H14/H13)</f>
        <v>0</v>
      </c>
      <c r="I16" s="82">
        <f t="shared" ref="I16:L16" si="3">IF(I13=0,0,I14/I13)</f>
        <v>0</v>
      </c>
      <c r="J16" s="82">
        <f t="shared" si="3"/>
        <v>0</v>
      </c>
      <c r="K16" s="82">
        <f t="shared" si="3"/>
        <v>0</v>
      </c>
      <c r="L16" s="82">
        <f t="shared" si="3"/>
        <v>0</v>
      </c>
    </row>
    <row r="17" spans="2:16" s="6" customFormat="1" ht="12.75" hidden="1" customHeight="1" x14ac:dyDescent="0.2">
      <c r="B17" s="80"/>
      <c r="C17" s="21"/>
      <c r="D17" s="21"/>
      <c r="E17" s="21"/>
      <c r="F17" s="21"/>
    </row>
    <row r="18" spans="2:16" s="6" customFormat="1" ht="17.25" hidden="1" customHeight="1" thickBot="1" x14ac:dyDescent="0.25">
      <c r="B18" s="17"/>
      <c r="C18" s="21"/>
      <c r="D18" s="21"/>
      <c r="E18" s="21"/>
      <c r="F18" s="21"/>
      <c r="G18" s="15"/>
      <c r="H18" s="15"/>
      <c r="I18" s="15"/>
      <c r="J18" s="15"/>
      <c r="K18" s="15"/>
      <c r="L18" s="75"/>
    </row>
    <row r="19" spans="2:16" s="6" customFormat="1" ht="36.75" customHeight="1" thickBot="1" x14ac:dyDescent="0.25">
      <c r="B19" s="98" t="s">
        <v>18</v>
      </c>
      <c r="C19" s="99"/>
      <c r="D19" s="99"/>
      <c r="E19" s="100"/>
      <c r="F19" s="96">
        <f>IF(F9=0,IF($D7=0,G16,""),G16-1)</f>
        <v>0</v>
      </c>
      <c r="G19" s="97"/>
      <c r="H19" s="29">
        <f>IF(H9=0,IF($D7=0,H16,""),H16-1)</f>
        <v>0</v>
      </c>
      <c r="I19" s="29">
        <f>IF(I9=0,IF($D7=0,I16,""),I16-1)</f>
        <v>0</v>
      </c>
      <c r="J19" s="29">
        <f>IF(J9=0,IF($D7=0,J16,""),J16-1)</f>
        <v>0</v>
      </c>
      <c r="K19" s="29">
        <f>IF(K9=0,IF($D7=0,K16,""),K16-1)</f>
        <v>0</v>
      </c>
      <c r="L19" s="76">
        <f>IF(L9=0,IF($D7=0,L16,""),L16-1)</f>
        <v>0</v>
      </c>
    </row>
    <row r="20" spans="2:16" s="6" customFormat="1" ht="19.5" customHeight="1" x14ac:dyDescent="0.2">
      <c r="B20" s="7"/>
      <c r="L20" s="43"/>
      <c r="M20" s="43"/>
      <c r="N20" s="43"/>
      <c r="O20" s="43"/>
    </row>
    <row r="21" spans="2:16" ht="66.75" customHeight="1" x14ac:dyDescent="0.2">
      <c r="L21" s="42"/>
      <c r="M21" s="42"/>
      <c r="N21" s="42"/>
      <c r="O21" s="43"/>
      <c r="P21" s="6"/>
    </row>
    <row r="22" spans="2:16" x14ac:dyDescent="0.15">
      <c r="L22" s="42"/>
      <c r="M22" s="42"/>
      <c r="N22" s="81"/>
      <c r="O22" s="42"/>
    </row>
    <row r="23" spans="2:16" x14ac:dyDescent="0.15">
      <c r="L23" s="42"/>
      <c r="M23" s="81"/>
      <c r="N23" s="81"/>
      <c r="O23" s="42"/>
    </row>
    <row r="24" spans="2:16" x14ac:dyDescent="0.15">
      <c r="L24" s="42"/>
      <c r="M24" s="81"/>
      <c r="N24" s="81"/>
      <c r="O24" s="42"/>
    </row>
    <row r="25" spans="2:16" x14ac:dyDescent="0.15">
      <c r="L25" s="42"/>
      <c r="M25" s="81"/>
      <c r="N25" s="81"/>
      <c r="O25" s="42"/>
    </row>
    <row r="26" spans="2:16" x14ac:dyDescent="0.15">
      <c r="L26" s="42"/>
      <c r="M26" s="81"/>
      <c r="N26" s="81"/>
      <c r="O26" s="42"/>
    </row>
    <row r="27" spans="2:16" x14ac:dyDescent="0.15">
      <c r="L27" s="42"/>
      <c r="M27" s="81"/>
      <c r="N27" s="81"/>
      <c r="O27" s="42"/>
    </row>
    <row r="28" spans="2:16" x14ac:dyDescent="0.15">
      <c r="L28" s="42"/>
      <c r="M28" s="42"/>
      <c r="N28" s="42"/>
      <c r="O28" s="42"/>
    </row>
    <row r="29" spans="2:16" ht="9.75" customHeight="1" x14ac:dyDescent="0.15">
      <c r="L29" s="44"/>
      <c r="M29" s="42"/>
      <c r="N29" s="42"/>
      <c r="O29" s="42"/>
    </row>
    <row r="30" spans="2:16" ht="30.75" hidden="1" customHeight="1" x14ac:dyDescent="0.15">
      <c r="L30" s="45"/>
      <c r="M30" s="42">
        <f>IF(AND(K16&gt;=$M23,K16&lt;$N26),+$N26-K16,0)</f>
        <v>0</v>
      </c>
      <c r="N30" s="42"/>
      <c r="O30" s="42"/>
    </row>
    <row r="31" spans="2:16" ht="18.75" customHeight="1" x14ac:dyDescent="0.15">
      <c r="L31" s="44"/>
      <c r="M31" s="42"/>
      <c r="N31" s="42"/>
      <c r="O31" s="42"/>
    </row>
    <row r="32" spans="2:16" x14ac:dyDescent="0.15">
      <c r="L32" s="42"/>
      <c r="M32" s="42"/>
      <c r="N32" s="42"/>
      <c r="O32" s="42"/>
    </row>
    <row r="33" spans="1:15" x14ac:dyDescent="0.15">
      <c r="L33" s="42"/>
      <c r="M33" s="42"/>
      <c r="N33" s="42"/>
      <c r="O33" s="42"/>
    </row>
    <row r="34" spans="1:15" x14ac:dyDescent="0.15">
      <c r="L34" s="42"/>
      <c r="M34" s="42"/>
      <c r="N34" s="42"/>
      <c r="O34" s="42"/>
    </row>
    <row r="35" spans="1:15" x14ac:dyDescent="0.15">
      <c r="L35" s="42"/>
      <c r="M35" s="42"/>
      <c r="N35" s="42"/>
      <c r="O35" s="42"/>
    </row>
    <row r="36" spans="1:15" ht="19.5" hidden="1" customHeight="1" x14ac:dyDescent="0.15">
      <c r="L36" s="42"/>
      <c r="M36" s="42"/>
      <c r="N36" s="42"/>
      <c r="O36" s="42"/>
    </row>
    <row r="37" spans="1:15" ht="12.75" hidden="1" customHeight="1" x14ac:dyDescent="0.15"/>
    <row r="38" spans="1:15" ht="12.75" hidden="1" customHeight="1" x14ac:dyDescent="0.15"/>
    <row r="39" spans="1:15" ht="12.75" customHeight="1" x14ac:dyDescent="0.15"/>
    <row r="40" spans="1:15" ht="12.75" customHeight="1" x14ac:dyDescent="0.15">
      <c r="A40" s="9"/>
    </row>
    <row r="41" spans="1:15" x14ac:dyDescent="0.15"/>
    <row r="42" spans="1:15" x14ac:dyDescent="0.15">
      <c r="C42" s="40"/>
      <c r="D42" s="40"/>
      <c r="E42" s="40"/>
      <c r="F42" s="40"/>
      <c r="G42" s="40"/>
      <c r="H42" s="40"/>
      <c r="I42" s="40"/>
      <c r="J42" s="40"/>
      <c r="K42" s="40"/>
      <c r="L42" s="40"/>
      <c r="M42" s="40"/>
      <c r="N42" s="40"/>
    </row>
    <row r="43" spans="1:15" x14ac:dyDescent="0.15">
      <c r="C43" s="40"/>
      <c r="D43" s="40"/>
      <c r="E43" s="40"/>
      <c r="F43" s="40"/>
      <c r="G43" s="40"/>
      <c r="H43" s="40"/>
      <c r="I43" s="40"/>
      <c r="J43" s="40"/>
      <c r="K43" s="40"/>
      <c r="L43" s="40"/>
      <c r="M43" s="40"/>
      <c r="N43" s="40"/>
      <c r="O43" s="40"/>
    </row>
    <row r="44" spans="1:15" ht="14" x14ac:dyDescent="0.15">
      <c r="C44" s="40"/>
      <c r="D44" s="40"/>
      <c r="E44" s="40"/>
      <c r="F44" s="40"/>
      <c r="G44" s="68">
        <f>IF(G1&gt;1,0,$D7/6)</f>
        <v>0</v>
      </c>
      <c r="H44" s="68">
        <f>IF($G$1&gt;2,0,$D7/(7-G1))</f>
        <v>0</v>
      </c>
      <c r="I44" s="68">
        <f>IF($G$1&gt;3,0,$D7/(7-G1))</f>
        <v>0</v>
      </c>
      <c r="J44" s="68">
        <f>IF($G$1&gt;4,0,$D7/(7-G1))</f>
        <v>0</v>
      </c>
      <c r="K44" s="68">
        <f>IF($G$1&gt;5,0,$D7/(7-G1))</f>
        <v>0</v>
      </c>
      <c r="L44" s="68">
        <f>+$D7/(7-G1)</f>
        <v>0</v>
      </c>
      <c r="M44" s="40"/>
      <c r="N44" s="40"/>
    </row>
    <row r="45" spans="1:15" ht="12.75" hidden="1" customHeight="1" x14ac:dyDescent="0.15">
      <c r="H45" s="10"/>
    </row>
    <row r="46" spans="1:15" ht="12.75" hidden="1" customHeight="1" x14ac:dyDescent="0.15">
      <c r="H46" s="10"/>
    </row>
    <row r="47" spans="1:15" ht="12.75" customHeight="1" x14ac:dyDescent="0.15">
      <c r="B47" s="110" t="s">
        <v>32</v>
      </c>
      <c r="C47" s="110"/>
      <c r="D47" s="110"/>
      <c r="E47" s="110"/>
      <c r="F47" s="110"/>
      <c r="G47" s="110"/>
      <c r="H47" s="110"/>
      <c r="I47" s="110"/>
      <c r="J47" s="110"/>
      <c r="K47" s="110"/>
      <c r="L47" s="110"/>
      <c r="M47" s="110"/>
      <c r="N47" s="110"/>
    </row>
    <row r="48" spans="1:15" ht="12.75" customHeight="1" x14ac:dyDescent="0.15">
      <c r="B48" s="110"/>
      <c r="C48" s="110"/>
      <c r="D48" s="110"/>
      <c r="E48" s="110"/>
      <c r="F48" s="110"/>
      <c r="G48" s="110"/>
      <c r="H48" s="110"/>
      <c r="I48" s="110"/>
      <c r="J48" s="110"/>
      <c r="K48" s="110"/>
      <c r="L48" s="110"/>
      <c r="M48" s="110"/>
      <c r="N48" s="110"/>
    </row>
    <row r="49" spans="1:14" ht="28.5" customHeight="1" x14ac:dyDescent="0.15">
      <c r="B49" s="110"/>
      <c r="C49" s="110"/>
      <c r="D49" s="110"/>
      <c r="E49" s="110"/>
      <c r="F49" s="110"/>
      <c r="G49" s="110"/>
      <c r="H49" s="110"/>
      <c r="I49" s="110"/>
      <c r="J49" s="110"/>
      <c r="K49" s="110"/>
      <c r="L49" s="110"/>
      <c r="M49" s="110"/>
      <c r="N49" s="110"/>
    </row>
    <row r="50" spans="1:14" ht="29.25" customHeight="1" x14ac:dyDescent="0.15">
      <c r="B50" s="110"/>
      <c r="C50" s="110"/>
      <c r="D50" s="110"/>
      <c r="E50" s="110"/>
      <c r="F50" s="110"/>
      <c r="G50" s="110"/>
      <c r="H50" s="110"/>
      <c r="I50" s="110"/>
      <c r="J50" s="110"/>
      <c r="K50" s="110"/>
      <c r="L50" s="110"/>
      <c r="M50" s="110"/>
      <c r="N50" s="110"/>
    </row>
    <row r="51" spans="1:14" x14ac:dyDescent="0.15"/>
    <row r="52" spans="1:14" ht="17.25" customHeight="1" x14ac:dyDescent="0.15">
      <c r="I52" s="77" t="s">
        <v>34</v>
      </c>
      <c r="J52" s="53"/>
    </row>
    <row r="53" spans="1:14" ht="17.25" customHeight="1" x14ac:dyDescent="0.15">
      <c r="B53" s="78"/>
      <c r="C53" s="79"/>
      <c r="D53" s="79"/>
      <c r="E53" s="79"/>
      <c r="F53" s="79"/>
      <c r="G53" s="79"/>
      <c r="H53" s="79"/>
      <c r="I53" s="77" t="s">
        <v>33</v>
      </c>
      <c r="J53" s="53"/>
    </row>
    <row r="54" spans="1:14" ht="18.75" customHeight="1" x14ac:dyDescent="0.15">
      <c r="A54" s="78"/>
      <c r="B54" s="3" t="s">
        <v>36</v>
      </c>
      <c r="C54" s="79"/>
      <c r="D54" s="79"/>
      <c r="E54" s="79"/>
      <c r="F54" s="79"/>
      <c r="G54" s="79"/>
      <c r="H54" s="79"/>
      <c r="I54" s="79"/>
    </row>
    <row r="55" spans="1:14" ht="19.5" customHeight="1" x14ac:dyDescent="0.15">
      <c r="N55" s="50" t="s">
        <v>38</v>
      </c>
    </row>
    <row r="56" spans="1:14" x14ac:dyDescent="0.15"/>
  </sheetData>
  <sheetProtection algorithmName="SHA-512" hashValue="jfw+5W1bkjnE4ksQ4SP0OEIbn7rWgijjE1UxNVfLRHYrLuP60MHxV5Vdz1SHHgr28SQT4fh+7fIOE6lNuxzRNQ==" saltValue="yZp3TZqS4z6VHjE0HZoyYQ==" spinCount="100000" sheet="1" selectLockedCells="1"/>
  <mergeCells count="21">
    <mergeCell ref="L3:N4"/>
    <mergeCell ref="B6:C6"/>
    <mergeCell ref="D6:E6"/>
    <mergeCell ref="B7:C7"/>
    <mergeCell ref="D7:E7"/>
    <mergeCell ref="B3:C4"/>
    <mergeCell ref="D3:E4"/>
    <mergeCell ref="G3:H4"/>
    <mergeCell ref="I3:I4"/>
    <mergeCell ref="J3:J4"/>
    <mergeCell ref="K3:K4"/>
    <mergeCell ref="B19:E19"/>
    <mergeCell ref="F19:G19"/>
    <mergeCell ref="B47:N50"/>
    <mergeCell ref="B8:C8"/>
    <mergeCell ref="D8:E8"/>
    <mergeCell ref="G8:L8"/>
    <mergeCell ref="B9:E9"/>
    <mergeCell ref="F9:G9"/>
    <mergeCell ref="B10:E10"/>
    <mergeCell ref="F10:G10"/>
  </mergeCells>
  <conditionalFormatting sqref="D7">
    <cfRule type="expression" dxfId="16" priority="18">
      <formula>J52&lt;&gt;"YES"</formula>
    </cfRule>
  </conditionalFormatting>
  <conditionalFormatting sqref="E7">
    <cfRule type="expression" dxfId="15" priority="17">
      <formula>#REF!&lt;&gt;"YES"</formula>
    </cfRule>
  </conditionalFormatting>
  <conditionalFormatting sqref="F19">
    <cfRule type="expression" dxfId="14" priority="6">
      <formula>G1&gt;1</formula>
    </cfRule>
  </conditionalFormatting>
  <conditionalFormatting sqref="F9:G10">
    <cfRule type="expression" dxfId="13" priority="7">
      <formula>G1&gt;1</formula>
    </cfRule>
  </conditionalFormatting>
  <conditionalFormatting sqref="F10:G10">
    <cfRule type="expression" dxfId="12" priority="5">
      <formula>G1&gt;1</formula>
    </cfRule>
  </conditionalFormatting>
  <conditionalFormatting sqref="H10">
    <cfRule type="expression" dxfId="11" priority="4">
      <formula>G1&gt;2</formula>
    </cfRule>
  </conditionalFormatting>
  <conditionalFormatting sqref="H19">
    <cfRule type="expression" dxfId="10" priority="9">
      <formula>G1&gt;2</formula>
    </cfRule>
  </conditionalFormatting>
  <conditionalFormatting sqref="I9">
    <cfRule type="expression" dxfId="9" priority="13">
      <formula>G1&gt;3</formula>
    </cfRule>
  </conditionalFormatting>
  <conditionalFormatting sqref="I10">
    <cfRule type="expression" dxfId="8" priority="3">
      <formula>G1&gt;3</formula>
    </cfRule>
  </conditionalFormatting>
  <conditionalFormatting sqref="I19">
    <cfRule type="expression" dxfId="7" priority="11">
      <formula>G1&gt;3</formula>
    </cfRule>
  </conditionalFormatting>
  <conditionalFormatting sqref="I9:K9 H9:H10">
    <cfRule type="expression" dxfId="6" priority="8">
      <formula>G1&gt;2</formula>
    </cfRule>
  </conditionalFormatting>
  <conditionalFormatting sqref="J9">
    <cfRule type="expression" dxfId="5" priority="12">
      <formula>G1&gt;4</formula>
    </cfRule>
  </conditionalFormatting>
  <conditionalFormatting sqref="J10">
    <cfRule type="expression" dxfId="4" priority="2">
      <formula>G1&gt;4</formula>
    </cfRule>
  </conditionalFormatting>
  <conditionalFormatting sqref="J19">
    <cfRule type="expression" dxfId="3" priority="10">
      <formula>G1&gt;4</formula>
    </cfRule>
  </conditionalFormatting>
  <conditionalFormatting sqref="K9">
    <cfRule type="expression" dxfId="2" priority="16">
      <formula>G1&gt;5</formula>
    </cfRule>
  </conditionalFormatting>
  <conditionalFormatting sqref="K10">
    <cfRule type="expression" dxfId="1" priority="1">
      <formula>G1&gt;5</formula>
    </cfRule>
  </conditionalFormatting>
  <conditionalFormatting sqref="K19">
    <cfRule type="expression" dxfId="0" priority="15">
      <formula>G1&gt;5</formula>
    </cfRule>
  </conditionalFormatting>
  <dataValidations count="3">
    <dataValidation allowBlank="1" sqref="D6:E6" xr:uid="{A2725BFE-9E38-4BC5-AA2F-F42BB9B5EC9A}"/>
    <dataValidation allowBlank="1" showErrorMessage="1" sqref="J3:J4 G3:H4" xr:uid="{BD0BC663-DA22-4641-AB8F-22A52CD2B10E}"/>
    <dataValidation allowBlank="1" showInputMessage="1" showErrorMessage="1" promptTitle="Measure" prompt="Enter what you are measuring:  Weight, Steps, Trips to Gym, etc." sqref="L3:N4" xr:uid="{2864586A-8CD5-495A-838A-5B2BC8BCD1A1}"/>
  </dataValidations>
  <printOptions horizontalCentered="1" verticalCentered="1"/>
  <pageMargins left="0.3" right="0.3" top="1.25" bottom="0.78530092592592604" header="0.5" footer="0.79"/>
  <pageSetup scale="55" orientation="landscape" useFirstPageNumber="1" horizontalDpi="300" verticalDpi="300" r:id="rId1"/>
  <headerFooter alignWithMargins="0">
    <oddHeader>&amp;L&amp;G&amp;C&amp;"Garamond,Bold"&amp;24INFLUENTIAL U&amp;"Garamond,Regular"&amp;20
&amp;A Measure</oddHeader>
    <oddFooter>&amp;L&amp;F&amp;R&amp;K000000Copyright 2011-2019 Influence Ecology, LLC</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8B3B0609EA10459BAAF44FDA6B777B" ma:contentTypeVersion="18" ma:contentTypeDescription="Create a new document." ma:contentTypeScope="" ma:versionID="ccaf8c04f347ad6e3db5c158ca778586">
  <xsd:schema xmlns:xsd="http://www.w3.org/2001/XMLSchema" xmlns:xs="http://www.w3.org/2001/XMLSchema" xmlns:p="http://schemas.microsoft.com/office/2006/metadata/properties" xmlns:ns2="970bd077-98a3-424e-ba58-05669d16c32f" xmlns:ns3="7dc1e516-aca1-4f74-a45e-acb5c890a523" targetNamespace="http://schemas.microsoft.com/office/2006/metadata/properties" ma:root="true" ma:fieldsID="c8920ebec649678fc76178fe94e15762" ns2:_="" ns3:_="">
    <xsd:import namespace="970bd077-98a3-424e-ba58-05669d16c32f"/>
    <xsd:import namespace="7dc1e516-aca1-4f74-a45e-acb5c890a5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0bd077-98a3-424e-ba58-05669d16c3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de11fa3-34e9-409d-9ec2-c525abbcd5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c1e516-aca1-4f74-a45e-acb5c890a52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f5aae2a-d3e2-4ef8-8214-c6223653b1e7}" ma:internalName="TaxCatchAll" ma:showField="CatchAllData" ma:web="7dc1e516-aca1-4f74-a45e-acb5c890a5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70bd077-98a3-424e-ba58-05669d16c32f">
      <Terms xmlns="http://schemas.microsoft.com/office/infopath/2007/PartnerControls"/>
    </lcf76f155ced4ddcb4097134ff3c332f>
    <TaxCatchAll xmlns="7dc1e516-aca1-4f74-a45e-acb5c890a523" xsi:nil="true"/>
  </documentManagement>
</p:properties>
</file>

<file path=customXml/itemProps1.xml><?xml version="1.0" encoding="utf-8"?>
<ds:datastoreItem xmlns:ds="http://schemas.openxmlformats.org/officeDocument/2006/customXml" ds:itemID="{0391A6C7-5E22-4E1E-862D-2C7E26B185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0bd077-98a3-424e-ba58-05669d16c32f"/>
    <ds:schemaRef ds:uri="7dc1e516-aca1-4f74-a45e-acb5c890a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0BBDC1-461B-4CB3-9976-2B4FF9E6B320}">
  <ds:schemaRefs>
    <ds:schemaRef ds:uri="http://schemas.microsoft.com/sharepoint/v3/contenttype/forms"/>
  </ds:schemaRefs>
</ds:datastoreItem>
</file>

<file path=customXml/itemProps3.xml><?xml version="1.0" encoding="utf-8"?>
<ds:datastoreItem xmlns:ds="http://schemas.openxmlformats.org/officeDocument/2006/customXml" ds:itemID="{D040397E-31EB-459D-8863-90355AC0EFA5}">
  <ds:schemaRefs>
    <ds:schemaRef ds:uri="http://purl.org/dc/terms/"/>
    <ds:schemaRef ds:uri="http://www.w3.org/XML/1998/namespace"/>
    <ds:schemaRef ds:uri="7dc1e516-aca1-4f74-a45e-acb5c890a523"/>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970bd077-98a3-424e-ba58-05669d16c32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HEALTH</vt:lpstr>
      <vt:lpstr>MONEY</vt:lpstr>
      <vt:lpstr>INCOME</vt:lpstr>
      <vt:lpstr>HEALTH!Print_Area</vt:lpstr>
      <vt:lpstr>INCOME!Print_Area</vt:lpstr>
      <vt:lpstr>MONEY!Print_Area</vt:lpstr>
    </vt:vector>
  </TitlesOfParts>
  <Company>Pixel Brothers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Patterson</dc:creator>
  <cp:lastModifiedBy>Joey Anderle</cp:lastModifiedBy>
  <cp:lastPrinted>2018-11-30T19:44:57Z</cp:lastPrinted>
  <dcterms:created xsi:type="dcterms:W3CDTF">2011-11-20T17:07:14Z</dcterms:created>
  <dcterms:modified xsi:type="dcterms:W3CDTF">2024-10-16T16:19:26Z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0x010100C78B3B0609EA10459BAAF44FDA6B777B</vt:lpwstr>
  </property>
</Properties>
</file>